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_11_07\003 - ABM\ABM Notes - Decision Tools - Enterprise Budgets\Enterprise Budgets - Crops\2025\"/>
    </mc:Choice>
  </mc:AlternateContent>
  <xr:revisionPtr revIDLastSave="0" documentId="13_ncr:1_{1D035EE8-ADE6-41FE-A9B6-48FE9B6C467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put Page" sheetId="1" r:id="rId1"/>
    <sheet name="Summary Budget" sheetId="13" r:id="rId2"/>
    <sheet name="Data" sheetId="9" r:id="rId3"/>
  </sheets>
  <definedNames>
    <definedName name="_xlnm.Print_Area" localSheetId="1">'Summary Budget'!$C$2:$I$61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3" l="1"/>
  <c r="K13" i="13"/>
  <c r="H148" i="1"/>
  <c r="M82" i="1"/>
  <c r="M81" i="1"/>
  <c r="K38" i="13" l="1"/>
  <c r="E141" i="1"/>
  <c r="D57" i="13"/>
  <c r="K40" i="13" l="1"/>
  <c r="H137" i="1"/>
  <c r="H136" i="1"/>
  <c r="I44" i="13" l="1"/>
  <c r="H44" i="13" s="1"/>
  <c r="G10" i="13"/>
  <c r="F10" i="13"/>
  <c r="E10" i="13"/>
  <c r="C10" i="13"/>
  <c r="G9" i="13"/>
  <c r="F9" i="13"/>
  <c r="E9" i="13"/>
  <c r="C9" i="13"/>
  <c r="K46" i="13" l="1"/>
  <c r="K48" i="13" s="1"/>
  <c r="I10" i="13"/>
  <c r="I43" i="13"/>
  <c r="H43" i="13" s="1"/>
  <c r="I30" i="13"/>
  <c r="H30" i="13" s="1"/>
  <c r="I31" i="13"/>
  <c r="I29" i="13"/>
  <c r="H29" i="13" s="1"/>
  <c r="K50" i="13" l="1"/>
  <c r="G54" i="13"/>
  <c r="F54" i="13" s="1"/>
  <c r="F32" i="13"/>
  <c r="G8" i="13"/>
  <c r="I4" i="13"/>
  <c r="C4" i="13"/>
  <c r="H43" i="1"/>
  <c r="H42" i="1"/>
  <c r="H41" i="1"/>
  <c r="H40" i="1"/>
  <c r="H39" i="1"/>
  <c r="H38" i="1"/>
  <c r="H37" i="1"/>
  <c r="H36" i="1"/>
  <c r="H35" i="1"/>
  <c r="H34" i="1"/>
  <c r="H33" i="1"/>
  <c r="D56" i="13" l="1"/>
  <c r="H54" i="13"/>
  <c r="D58" i="13"/>
  <c r="E54" i="13"/>
  <c r="I54" i="13"/>
  <c r="I9" i="13"/>
  <c r="D55" i="13"/>
  <c r="D59" i="13"/>
  <c r="H127" i="1"/>
  <c r="H126" i="1"/>
  <c r="H125" i="1"/>
  <c r="H124" i="1"/>
  <c r="H123" i="1"/>
  <c r="H122" i="1"/>
  <c r="H121" i="1"/>
  <c r="H120" i="1"/>
  <c r="H112" i="1"/>
  <c r="H111" i="1"/>
  <c r="H110" i="1"/>
  <c r="H109" i="1"/>
  <c r="H108" i="1"/>
  <c r="H107" i="1"/>
  <c r="H97" i="1"/>
  <c r="H96" i="1"/>
  <c r="H84" i="1"/>
  <c r="H83" i="1"/>
  <c r="H82" i="1"/>
  <c r="H81" i="1"/>
  <c r="H80" i="1"/>
  <c r="H72" i="1"/>
  <c r="H71" i="1"/>
  <c r="H25" i="1"/>
  <c r="C24" i="1"/>
  <c r="I45" i="13"/>
  <c r="H45" i="13" s="1"/>
  <c r="E8" i="13" l="1"/>
  <c r="I8" i="13" s="1"/>
  <c r="D54" i="13"/>
  <c r="F8" i="13"/>
  <c r="C8" i="13"/>
  <c r="H31" i="13"/>
  <c r="H46" i="13" l="1"/>
  <c r="I46" i="13"/>
  <c r="H140" i="1"/>
  <c r="I37" i="13" s="1"/>
  <c r="H37" i="13" s="1"/>
  <c r="H138" i="1"/>
  <c r="H73" i="1"/>
  <c r="H70" i="1"/>
  <c r="H69" i="1"/>
  <c r="I25" i="13" s="1"/>
  <c r="H25" i="13" l="1"/>
  <c r="H149" i="1"/>
  <c r="I28" i="13" s="1"/>
  <c r="I27" i="13"/>
  <c r="H27" i="13" s="1"/>
  <c r="H141" i="1"/>
  <c r="H26" i="1"/>
  <c r="H135" i="1"/>
  <c r="H134" i="1"/>
  <c r="H119" i="1"/>
  <c r="H118" i="1"/>
  <c r="H99" i="1"/>
  <c r="H98" i="1"/>
  <c r="H95" i="1"/>
  <c r="H94" i="1"/>
  <c r="H93" i="1"/>
  <c r="H92" i="1"/>
  <c r="H106" i="1"/>
  <c r="H105" i="1"/>
  <c r="H79" i="1"/>
  <c r="I26" i="13" s="1"/>
  <c r="H63" i="1"/>
  <c r="H62" i="1"/>
  <c r="H61" i="1"/>
  <c r="H60" i="1"/>
  <c r="H54" i="1"/>
  <c r="H53" i="1"/>
  <c r="H52" i="1"/>
  <c r="H51" i="1"/>
  <c r="H50" i="1"/>
  <c r="H24" i="1"/>
  <c r="I36" i="13" l="1"/>
  <c r="H36" i="13" s="1"/>
  <c r="K141" i="1"/>
  <c r="I20" i="13"/>
  <c r="H20" i="13" s="1"/>
  <c r="I23" i="13"/>
  <c r="H23" i="13" s="1"/>
  <c r="I24" i="13"/>
  <c r="H24" i="13" s="1"/>
  <c r="I22" i="13"/>
  <c r="H22" i="13" s="1"/>
  <c r="I35" i="13"/>
  <c r="H35" i="13" s="1"/>
  <c r="I21" i="13"/>
  <c r="H21" i="13" s="1"/>
  <c r="H27" i="1"/>
  <c r="I11" i="13" s="1"/>
  <c r="I13" i="13" s="1"/>
  <c r="H13" i="13" s="1"/>
  <c r="H38" i="13" l="1"/>
  <c r="I38" i="13"/>
  <c r="I32" i="13"/>
  <c r="H32" i="13" s="1"/>
  <c r="H26" i="13"/>
  <c r="I33" i="13" l="1"/>
  <c r="I40" i="13" s="1"/>
  <c r="I48" i="13" s="1"/>
  <c r="I50" i="13" s="1"/>
  <c r="H28" i="13"/>
  <c r="I59" i="13" l="1"/>
  <c r="F58" i="13"/>
  <c r="G56" i="13"/>
  <c r="G57" i="13"/>
  <c r="E58" i="13"/>
  <c r="F56" i="13"/>
  <c r="E56" i="13"/>
  <c r="H59" i="13"/>
  <c r="G59" i="13"/>
  <c r="F59" i="13"/>
  <c r="H57" i="13"/>
  <c r="I55" i="13"/>
  <c r="E57" i="13"/>
  <c r="G55" i="13"/>
  <c r="E59" i="13"/>
  <c r="F57" i="13"/>
  <c r="H55" i="13"/>
  <c r="I58" i="13"/>
  <c r="I57" i="13"/>
  <c r="H58" i="13"/>
  <c r="I56" i="13"/>
  <c r="F55" i="13"/>
  <c r="G58" i="13"/>
  <c r="H56" i="13"/>
  <c r="E55" i="13"/>
  <c r="H33" i="13"/>
  <c r="H40" i="13" s="1"/>
  <c r="H48" i="13" s="1"/>
  <c r="H50" i="13" s="1"/>
</calcChain>
</file>

<file path=xl/sharedStrings.xml><?xml version="1.0" encoding="utf-8"?>
<sst xmlns="http://schemas.openxmlformats.org/spreadsheetml/2006/main" count="510" uniqueCount="260">
  <si>
    <t>REVENUES</t>
  </si>
  <si>
    <t>Corn Grain</t>
  </si>
  <si>
    <t>bushels</t>
  </si>
  <si>
    <t>Other</t>
  </si>
  <si>
    <t>acres</t>
  </si>
  <si>
    <t>Land Preparation</t>
  </si>
  <si>
    <t>Corn Silage</t>
  </si>
  <si>
    <t>Corn Stubble</t>
  </si>
  <si>
    <t>Alalfa Hay</t>
  </si>
  <si>
    <t>Grass Hay</t>
  </si>
  <si>
    <t>Wheat</t>
  </si>
  <si>
    <t>"Feed"</t>
  </si>
  <si>
    <t>Dry Beans</t>
  </si>
  <si>
    <t>Pinto Beans</t>
  </si>
  <si>
    <t>Potatoes</t>
  </si>
  <si>
    <t>Sugar Beets</t>
  </si>
  <si>
    <t>Grain Sorghum (Milo)</t>
  </si>
  <si>
    <t>Sunflowers</t>
  </si>
  <si>
    <t>Crop</t>
  </si>
  <si>
    <t>Proso Millet</t>
  </si>
  <si>
    <t>Stubble (Grazing)</t>
  </si>
  <si>
    <t>Straw</t>
  </si>
  <si>
    <t>Onions</t>
  </si>
  <si>
    <t>Units</t>
  </si>
  <si>
    <t>tons</t>
  </si>
  <si>
    <t>cwt</t>
  </si>
  <si>
    <t>bags</t>
  </si>
  <si>
    <t>sacks</t>
  </si>
  <si>
    <t>bales</t>
  </si>
  <si>
    <t>Disk</t>
  </si>
  <si>
    <t>Plow - Moldboard</t>
  </si>
  <si>
    <t>Deep Chisel</t>
  </si>
  <si>
    <t>Surface Chisel</t>
  </si>
  <si>
    <t>Sweep</t>
  </si>
  <si>
    <t>Harrow</t>
  </si>
  <si>
    <t>Cultivate</t>
  </si>
  <si>
    <t>Bedding</t>
  </si>
  <si>
    <t>Rod Weeder</t>
  </si>
  <si>
    <t>Leveling/Floating</t>
  </si>
  <si>
    <t>Furrowing</t>
  </si>
  <si>
    <t>Mowing</t>
  </si>
  <si>
    <t>Swathing</t>
  </si>
  <si>
    <t>Raking</t>
  </si>
  <si>
    <t>Baling - Small Bales</t>
  </si>
  <si>
    <t>Baling - Large Bales</t>
  </si>
  <si>
    <t>Loading/Stacking</t>
  </si>
  <si>
    <t>Hauling</t>
  </si>
  <si>
    <t>Tub Grinding</t>
  </si>
  <si>
    <t>Planting</t>
  </si>
  <si>
    <t>Seed</t>
  </si>
  <si>
    <t>Irrigation</t>
  </si>
  <si>
    <t>Labor</t>
  </si>
  <si>
    <t>Water</t>
  </si>
  <si>
    <t>Number of Times Field Irrigated</t>
  </si>
  <si>
    <t>Fertilizer</t>
  </si>
  <si>
    <t>Starter</t>
  </si>
  <si>
    <t>Nitrogen</t>
  </si>
  <si>
    <t>Phosphorous</t>
  </si>
  <si>
    <t>Lime</t>
  </si>
  <si>
    <t>Anhydrous (NH3)</t>
  </si>
  <si>
    <t>Chemicals</t>
  </si>
  <si>
    <t>Roundup</t>
  </si>
  <si>
    <t>Broad Leaf</t>
  </si>
  <si>
    <t>Insecticide</t>
  </si>
  <si>
    <t>Barley - Feed</t>
  </si>
  <si>
    <t>Chemical Application</t>
  </si>
  <si>
    <t>Aerial</t>
  </si>
  <si>
    <t>Sprayer</t>
  </si>
  <si>
    <t>With Other Application</t>
  </si>
  <si>
    <t xml:space="preserve">Quantity  </t>
  </si>
  <si>
    <t xml:space="preserve">Per Acre  </t>
  </si>
  <si>
    <t xml:space="preserve">Units  </t>
  </si>
  <si>
    <t xml:space="preserve">Price  </t>
  </si>
  <si>
    <t xml:space="preserve">Per Unit  </t>
  </si>
  <si>
    <t xml:space="preserve">Total  </t>
  </si>
  <si>
    <t xml:space="preserve">Revenues  </t>
  </si>
  <si>
    <t>Government Payments</t>
  </si>
  <si>
    <t>Chemicals - Herbicide</t>
  </si>
  <si>
    <t>Harvest</t>
  </si>
  <si>
    <t>Land</t>
  </si>
  <si>
    <t>Owned Land - Value</t>
  </si>
  <si>
    <t xml:space="preserve">   per acre</t>
  </si>
  <si>
    <t>Per Field</t>
  </si>
  <si>
    <t xml:space="preserve">PER ACRE  </t>
  </si>
  <si>
    <t>UNITS</t>
  </si>
  <si>
    <t xml:space="preserve">PRICE  </t>
  </si>
  <si>
    <t xml:space="preserve">PER UNIT  </t>
  </si>
  <si>
    <t xml:space="preserve">REVENUES  </t>
  </si>
  <si>
    <t>TOTAL REVENUES</t>
  </si>
  <si>
    <t>Irrigation Energy</t>
  </si>
  <si>
    <t>System Repairs/Maintenance</t>
  </si>
  <si>
    <t>acre</t>
  </si>
  <si>
    <t>Land Preparation (does not include mechanized weed control)</t>
  </si>
  <si>
    <t>Mechanized Weed Control</t>
  </si>
  <si>
    <t>Irrigation Labor</t>
  </si>
  <si>
    <t>Other Labor</t>
  </si>
  <si>
    <t>EXPENSES</t>
  </si>
  <si>
    <t>Total Pre-Harvest Expenses</t>
  </si>
  <si>
    <t>OPERATING EXPENSES (PRE-HARVEST)</t>
  </si>
  <si>
    <t>HARVEST EXPENSES</t>
  </si>
  <si>
    <t>Custom Harvest</t>
  </si>
  <si>
    <t>Total Harvest Expenses</t>
  </si>
  <si>
    <t>TOTAL OPERATING EXPENSES</t>
  </si>
  <si>
    <t>Total Returns to Land</t>
  </si>
  <si>
    <t>RETURN TO MANAGEMENT &amp; RISK</t>
  </si>
  <si>
    <t>10% Higher</t>
  </si>
  <si>
    <t>25% Higher</t>
  </si>
  <si>
    <t>10% Lower</t>
  </si>
  <si>
    <t>25% Lower</t>
  </si>
  <si>
    <t>Actual Yield</t>
  </si>
  <si>
    <t xml:space="preserve">25% Lower  </t>
  </si>
  <si>
    <t xml:space="preserve">10% Lower  </t>
  </si>
  <si>
    <t xml:space="preserve">Actual Price  </t>
  </si>
  <si>
    <t xml:space="preserve">10% Higher  </t>
  </si>
  <si>
    <t xml:space="preserve">25% Higher  </t>
  </si>
  <si>
    <t>ESTIMATED PRODUCTION COSTS AND RETURNS</t>
  </si>
  <si>
    <t>Southern Colorado</t>
  </si>
  <si>
    <t>Share Rent</t>
  </si>
  <si>
    <t>Regions of State</t>
  </si>
  <si>
    <t>Northern Colorado</t>
  </si>
  <si>
    <t>Northeastern Colorado</t>
  </si>
  <si>
    <t>Eastern Colorado</t>
  </si>
  <si>
    <t>Southeastern Colorado</t>
  </si>
  <si>
    <t>San Luis Valley</t>
  </si>
  <si>
    <t>Southwestern Colorado</t>
  </si>
  <si>
    <t>Western Colorado</t>
  </si>
  <si>
    <t>Northwestern Colorado</t>
  </si>
  <si>
    <t>Fertilizer &amp; Application</t>
  </si>
  <si>
    <t>Herbicide &amp; Application</t>
  </si>
  <si>
    <t>Insecticide &amp; Application</t>
  </si>
  <si>
    <t>Interest on Operating Expenses (@</t>
  </si>
  <si>
    <t>Harvesting</t>
  </si>
  <si>
    <t>Combine (per bushel)</t>
  </si>
  <si>
    <t>Combine (per acre)</t>
  </si>
  <si>
    <t>Turning</t>
  </si>
  <si>
    <t>Fertilizer Application</t>
  </si>
  <si>
    <t>Tillage</t>
  </si>
  <si>
    <t>Planter</t>
  </si>
  <si>
    <t>Drill</t>
  </si>
  <si>
    <t>Air Seeder</t>
  </si>
  <si>
    <t>Transplants</t>
  </si>
  <si>
    <t>Vertical Tillage Machine</t>
  </si>
  <si>
    <t>Strip Tillage Machine</t>
  </si>
  <si>
    <t>Year</t>
  </si>
  <si>
    <t>Return on Investment of Land</t>
  </si>
  <si>
    <t>Overhead/Depreciation/RE Taxes/Other Fixed Costs</t>
  </si>
  <si>
    <t>Overhead Costs</t>
  </si>
  <si>
    <t>Region</t>
  </si>
  <si>
    <t>Field Size (acres)</t>
  </si>
  <si>
    <t>Harvested Yield</t>
  </si>
  <si>
    <t>Yield Units</t>
  </si>
  <si>
    <t>Interest Rate</t>
  </si>
  <si>
    <t>Irrigated or Non-Irrigated Land</t>
  </si>
  <si>
    <t>Non-Irrigated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</si>
  <si>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</si>
  <si>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</si>
  <si>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</si>
  <si>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</si>
  <si>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</si>
  <si>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</si>
  <si>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</si>
  <si>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</si>
  <si>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</si>
  <si>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</si>
  <si>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</si>
  <si>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</si>
  <si>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</si>
  <si>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</t>
  </si>
  <si>
    <t>2020 Crop Prices</t>
  </si>
  <si>
    <t xml:space="preserve">Corn  </t>
  </si>
  <si>
    <t xml:space="preserve">Wheat  </t>
  </si>
  <si>
    <t xml:space="preserve">Sunflower  </t>
  </si>
  <si>
    <t xml:space="preserve">Millet  </t>
  </si>
  <si>
    <t xml:space="preserve">Alfalfa  </t>
  </si>
  <si>
    <t xml:space="preserve">Other Hay  </t>
  </si>
  <si>
    <t xml:space="preserve">Soybeans  </t>
  </si>
  <si>
    <t xml:space="preserve">$/bu  </t>
  </si>
  <si>
    <t xml:space="preserve">$/ton  </t>
  </si>
  <si>
    <t xml:space="preserve">$/cwt  </t>
  </si>
  <si>
    <t>Overhead Costs ($/acre)</t>
  </si>
  <si>
    <t xml:space="preserve">Dryland  </t>
  </si>
  <si>
    <t xml:space="preserve">Orchard  </t>
  </si>
  <si>
    <t xml:space="preserve">Irrigated  </t>
  </si>
  <si>
    <t>Irrigated - Pivot</t>
  </si>
  <si>
    <t>Irrigated - Sprinkler</t>
  </si>
  <si>
    <t>Irrigation/Dryland</t>
  </si>
  <si>
    <t>Field</t>
  </si>
  <si>
    <t>Water Rights/Ditch Fees</t>
  </si>
  <si>
    <t xml:space="preserve">Annual Cost  </t>
  </si>
  <si>
    <t>Sprinkler - Annual Payment</t>
  </si>
  <si>
    <t>Sprinkler - Rent or Lease Payment</t>
  </si>
  <si>
    <t>Total Hours</t>
  </si>
  <si>
    <t>Irrigated - Flood</t>
  </si>
  <si>
    <t>Budget</t>
  </si>
  <si>
    <t>Establishment Costs (for non-annual crops, i.e. alfalfa)</t>
  </si>
  <si>
    <t>Estimated Years the Crop will be Harvested</t>
  </si>
  <si>
    <t>Establishment Costs</t>
  </si>
  <si>
    <t>Total</t>
  </si>
  <si>
    <t>Destroy Previous Crop</t>
  </si>
  <si>
    <t>Furrow</t>
  </si>
  <si>
    <t xml:space="preserve">Seed </t>
  </si>
  <si>
    <t>"Starter" Fertilizer</t>
  </si>
  <si>
    <t>Establishment Charges for Non-Annual Crops</t>
  </si>
  <si>
    <t>FACTOR PAYMENTS</t>
  </si>
  <si>
    <t xml:space="preserve">Rate  </t>
  </si>
  <si>
    <t xml:space="preserve">Per Hour  </t>
  </si>
  <si>
    <t>Crop Insurance</t>
  </si>
  <si>
    <t>NAP</t>
  </si>
  <si>
    <t>Revenue Protection</t>
  </si>
  <si>
    <t>Seed/ Transplants &amp; Planting</t>
  </si>
  <si>
    <t>Corn 3-Year Rotation</t>
  </si>
  <si>
    <t>Winter Wheat 3-Yr Rotation</t>
  </si>
  <si>
    <t>Winter Wheat Following Fallow</t>
  </si>
  <si>
    <t>Sunflowers, Oil</t>
  </si>
  <si>
    <t>Soybeans</t>
  </si>
  <si>
    <t>Platte Valley of Colorado</t>
  </si>
  <si>
    <t>Herbicide</t>
  </si>
  <si>
    <t>Fungicide</t>
  </si>
  <si>
    <t>Chemicals - Insecticides &amp; Fungicides</t>
  </si>
  <si>
    <t>Desicants</t>
  </si>
  <si>
    <t>Crop Consulting</t>
  </si>
  <si>
    <t>Cull Potatoes</t>
  </si>
  <si>
    <t>Storage</t>
  </si>
  <si>
    <t>QUANTITY</t>
  </si>
  <si>
    <t>PER ACRE</t>
  </si>
  <si>
    <t>Seed Potatoes</t>
  </si>
  <si>
    <t>Cash Rent</t>
  </si>
  <si>
    <t xml:space="preserve">  per acre</t>
  </si>
  <si>
    <t xml:space="preserve">Costs  </t>
  </si>
  <si>
    <t>Land Costs (if owned)</t>
  </si>
  <si>
    <t>Barley - Malting</t>
  </si>
  <si>
    <t>Culti-Packer</t>
  </si>
  <si>
    <t xml:space="preserve">  Management Charge</t>
  </si>
  <si>
    <t>Management Charge</t>
  </si>
  <si>
    <t>Through Sprinkler</t>
  </si>
  <si>
    <t>All Chemicals</t>
  </si>
  <si>
    <t>All Fertilizer</t>
  </si>
  <si>
    <t>Swath+Bale+Stack</t>
  </si>
  <si>
    <t>Total Costs</t>
  </si>
  <si>
    <t>Combine (per cwt)</t>
  </si>
  <si>
    <t>Hail / Multi-Peril</t>
  </si>
  <si>
    <r>
      <t>SENSITIVITY ANALYSIS (</t>
    </r>
    <r>
      <rPr>
        <b/>
        <u/>
        <sz val="10"/>
        <color theme="1"/>
        <rFont val="Calibri"/>
        <family val="2"/>
      </rPr>
      <t>budgeted</t>
    </r>
    <r>
      <rPr>
        <b/>
        <sz val="10"/>
        <color theme="1"/>
        <rFont val="Calibri"/>
        <family val="2"/>
      </rPr>
      <t xml:space="preserve"> per acre returns over total costs)</t>
    </r>
  </si>
  <si>
    <t>CSU Agricultural and Business Management Economists - 
Jeffrey E. Tranel and Jenny Beiermann</t>
  </si>
  <si>
    <t>custom rate, includes labor</t>
  </si>
  <si>
    <t xml:space="preserve">D1 </t>
  </si>
  <si>
    <t>D2+D3+D6</t>
  </si>
  <si>
    <t>Irrigation (subdistrict 1)</t>
  </si>
  <si>
    <t>through sprinkler</t>
  </si>
  <si>
    <t>dry and includes application</t>
  </si>
  <si>
    <t>48 lb = 1 bu</t>
  </si>
  <si>
    <t>140 bushels yield</t>
  </si>
  <si>
    <t>per acre package, includes water consultant</t>
  </si>
  <si>
    <t>straw chopping</t>
  </si>
  <si>
    <t>deep chisel</t>
  </si>
  <si>
    <t>Not no-till.</t>
  </si>
  <si>
    <t>No chopping if baling.</t>
  </si>
  <si>
    <t>Fertilizer - Dry</t>
  </si>
  <si>
    <t>Fertilizer - Through Sprinkler</t>
  </si>
  <si>
    <t xml:space="preserve">Enter Your  </t>
  </si>
  <si>
    <t xml:space="preserve">Numbers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</si>
</sst>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0_);[Red]\(0.00\)"/>
  </numFmts>
  <fonts count="21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FF"/>
      <name val="Calibri"/>
      <family val="2"/>
    </font>
    <font>
      <i/>
      <sz val="9"/>
      <color theme="1"/>
      <name val="Calibri"/>
      <family val="2"/>
    </font>
    <font>
      <sz val="9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i/>
      <sz val="8"/>
      <color theme="1"/>
      <name val="Calibri"/>
      <family val="2"/>
    </font>
    <font>
      <b/>
      <u/>
      <sz val="10"/>
      <color theme="1"/>
      <name val="Calibri"/>
      <family val="2"/>
    </font>
    <font>
      <sz val="8"/>
      <color theme="1"/>
      <name val="Calibri"/>
      <family val="2"/>
    </font>
    <font>
      <u/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rgb="FF0000FF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8" fontId="0" fillId="0" borderId="0" xfId="0" applyNumberForma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38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40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3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8" fontId="6" fillId="0" borderId="0" xfId="0" applyNumberFormat="1" applyFont="1" applyAlignment="1">
      <alignment vertical="center"/>
    </xf>
    <xf numFmtId="40" fontId="6" fillId="0" borderId="0" xfId="0" applyNumberFormat="1" applyFont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0" xfId="0" applyFont="1" applyAlignment="1">
      <alignment horizontal="left" vertical="center" indent="2"/>
    </xf>
    <xf numFmtId="0" fontId="6" fillId="0" borderId="2" xfId="0" applyFont="1" applyBorder="1" applyAlignment="1">
      <alignment horizontal="left" vertical="center" indent="2"/>
    </xf>
    <xf numFmtId="0" fontId="6" fillId="0" borderId="2" xfId="0" applyFont="1" applyBorder="1" applyAlignment="1">
      <alignment vertical="center"/>
    </xf>
    <xf numFmtId="40" fontId="6" fillId="0" borderId="2" xfId="0" applyNumberFormat="1" applyFont="1" applyBorder="1" applyAlignment="1">
      <alignment vertical="center"/>
    </xf>
    <xf numFmtId="0" fontId="7" fillId="15" borderId="12" xfId="0" applyFont="1" applyFill="1" applyBorder="1" applyAlignment="1">
      <alignment vertical="center"/>
    </xf>
    <xf numFmtId="0" fontId="7" fillId="15" borderId="14" xfId="0" applyFont="1" applyFill="1" applyBorder="1" applyAlignment="1">
      <alignment vertical="center"/>
    </xf>
    <xf numFmtId="40" fontId="7" fillId="15" borderId="14" xfId="0" applyNumberFormat="1" applyFont="1" applyFill="1" applyBorder="1" applyAlignment="1">
      <alignment vertical="center"/>
    </xf>
    <xf numFmtId="0" fontId="6" fillId="0" borderId="18" xfId="0" applyFont="1" applyBorder="1" applyAlignment="1">
      <alignment horizontal="left" vertical="center" indent="2"/>
    </xf>
    <xf numFmtId="40" fontId="6" fillId="0" borderId="18" xfId="0" applyNumberFormat="1" applyFont="1" applyBorder="1" applyAlignment="1">
      <alignment vertical="center"/>
    </xf>
    <xf numFmtId="10" fontId="6" fillId="0" borderId="2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1" fillId="1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11" borderId="0" xfId="0" applyFont="1" applyFill="1" applyAlignment="1">
      <alignment vertical="center"/>
    </xf>
    <xf numFmtId="0" fontId="1" fillId="17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10" borderId="0" xfId="0" applyFill="1" applyAlignment="1">
      <alignment vertical="center"/>
    </xf>
    <xf numFmtId="0" fontId="0" fillId="9" borderId="0" xfId="0" applyFill="1" applyAlignment="1">
      <alignment vertical="center"/>
    </xf>
    <xf numFmtId="9" fontId="0" fillId="16" borderId="0" xfId="0" applyNumberFormat="1" applyFill="1" applyAlignment="1">
      <alignment horizontal="center" vertical="center"/>
    </xf>
    <xf numFmtId="0" fontId="1" fillId="12" borderId="0" xfId="0" applyFont="1" applyFill="1" applyAlignment="1">
      <alignment vertical="center"/>
    </xf>
    <xf numFmtId="0" fontId="0" fillId="18" borderId="0" xfId="0" applyFill="1" applyAlignment="1">
      <alignment vertical="center"/>
    </xf>
    <xf numFmtId="0" fontId="1" fillId="14" borderId="0" xfId="0" applyFont="1" applyFill="1" applyAlignment="1">
      <alignment vertical="center"/>
    </xf>
    <xf numFmtId="0" fontId="0" fillId="13" borderId="0" xfId="0" applyFill="1" applyAlignment="1">
      <alignment vertical="center"/>
    </xf>
    <xf numFmtId="0" fontId="0" fillId="19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0" borderId="0" xfId="0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0" fillId="23" borderId="0" xfId="0" applyFill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3" borderId="0" xfId="0" applyFill="1" applyAlignment="1">
      <alignment horizontal="right"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right" vertical="center"/>
    </xf>
    <xf numFmtId="40" fontId="0" fillId="3" borderId="0" xfId="0" applyNumberFormat="1" applyFill="1" applyAlignment="1">
      <alignment vertical="center"/>
    </xf>
    <xf numFmtId="0" fontId="0" fillId="3" borderId="18" xfId="0" applyFill="1" applyBorder="1" applyAlignment="1">
      <alignment vertical="center"/>
    </xf>
    <xf numFmtId="40" fontId="0" fillId="3" borderId="18" xfId="0" applyNumberFormat="1" applyFill="1" applyBorder="1" applyAlignment="1">
      <alignment vertical="center"/>
    </xf>
    <xf numFmtId="0" fontId="0" fillId="9" borderId="0" xfId="0" applyFill="1" applyAlignment="1">
      <alignment horizontal="right" vertical="center"/>
    </xf>
    <xf numFmtId="164" fontId="0" fillId="9" borderId="0" xfId="0" applyNumberFormat="1" applyFill="1" applyAlignment="1">
      <alignment horizontal="right" vertical="center"/>
    </xf>
    <xf numFmtId="38" fontId="8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16" borderId="0" xfId="0" applyFill="1" applyAlignment="1">
      <alignment vertical="center"/>
    </xf>
    <xf numFmtId="0" fontId="12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38" fontId="2" fillId="2" borderId="20" xfId="0" applyNumberFormat="1" applyFont="1" applyFill="1" applyBorder="1" applyAlignment="1" applyProtection="1">
      <alignment horizontal="center" vertical="center"/>
      <protection locked="0"/>
    </xf>
    <xf numFmtId="10" fontId="2" fillId="2" borderId="20" xfId="0" applyNumberFormat="1" applyFont="1" applyFill="1" applyBorder="1" applyAlignment="1" applyProtection="1">
      <alignment horizontal="center" vertical="center"/>
      <protection locked="0"/>
    </xf>
    <xf numFmtId="8" fontId="2" fillId="2" borderId="1" xfId="0" applyNumberFormat="1" applyFont="1" applyFill="1" applyBorder="1" applyAlignment="1" applyProtection="1">
      <alignment horizontal="center" vertical="center"/>
      <protection locked="0"/>
    </xf>
    <xf numFmtId="10" fontId="2" fillId="2" borderId="1" xfId="0" applyNumberFormat="1" applyFont="1" applyFill="1" applyBorder="1" applyAlignment="1" applyProtection="1">
      <alignment horizontal="center" vertical="center"/>
      <protection locked="0"/>
    </xf>
    <xf numFmtId="38" fontId="2" fillId="2" borderId="1" xfId="0" applyNumberFormat="1" applyFont="1" applyFill="1" applyBorder="1" applyAlignment="1" applyProtection="1">
      <alignment horizontal="center" vertical="center"/>
      <protection locked="0"/>
    </xf>
    <xf numFmtId="8" fontId="2" fillId="2" borderId="16" xfId="0" applyNumberFormat="1" applyFont="1" applyFill="1" applyBorder="1" applyAlignment="1" applyProtection="1">
      <alignment horizontal="right" vertical="center"/>
      <protection locked="0"/>
    </xf>
    <xf numFmtId="8" fontId="2" fillId="2" borderId="1" xfId="0" applyNumberFormat="1" applyFont="1" applyFill="1" applyBorder="1" applyAlignment="1" applyProtection="1">
      <alignment horizontal="right" vertical="center"/>
      <protection locked="0"/>
    </xf>
    <xf numFmtId="6" fontId="2" fillId="2" borderId="3" xfId="0" applyNumberFormat="1" applyFont="1" applyFill="1" applyBorder="1" applyAlignment="1" applyProtection="1">
      <alignment horizontal="right" vertical="center"/>
      <protection locked="0"/>
    </xf>
    <xf numFmtId="6" fontId="2" fillId="2" borderId="1" xfId="0" applyNumberFormat="1" applyFont="1" applyFill="1" applyBorder="1" applyAlignment="1" applyProtection="1">
      <alignment horizontal="right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right" vertical="center"/>
    </xf>
    <xf numFmtId="40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8" fontId="12" fillId="0" borderId="0" xfId="0" applyNumberFormat="1" applyFont="1" applyAlignment="1">
      <alignment horizontal="right" vertical="center"/>
    </xf>
    <xf numFmtId="38" fontId="12" fillId="0" borderId="0" xfId="0" applyNumberFormat="1" applyFont="1" applyAlignment="1">
      <alignment horizontal="center" vertical="center"/>
    </xf>
    <xf numFmtId="0" fontId="15" fillId="24" borderId="0" xfId="0" applyFont="1" applyFill="1" applyAlignment="1">
      <alignment vertical="center"/>
    </xf>
    <xf numFmtId="0" fontId="16" fillId="24" borderId="0" xfId="0" applyFont="1" applyFill="1" applyAlignment="1">
      <alignment vertical="center"/>
    </xf>
    <xf numFmtId="38" fontId="6" fillId="0" borderId="0" xfId="0" applyNumberFormat="1" applyFont="1" applyAlignment="1">
      <alignment vertical="center"/>
    </xf>
    <xf numFmtId="38" fontId="6" fillId="0" borderId="18" xfId="0" applyNumberFormat="1" applyFont="1" applyBorder="1" applyAlignment="1">
      <alignment vertical="center"/>
    </xf>
    <xf numFmtId="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38" fontId="6" fillId="0" borderId="2" xfId="0" applyNumberFormat="1" applyFont="1" applyBorder="1" applyAlignment="1">
      <alignment vertical="center"/>
    </xf>
    <xf numFmtId="6" fontId="12" fillId="0" borderId="23" xfId="0" applyNumberFormat="1" applyFont="1" applyBorder="1" applyAlignment="1">
      <alignment vertical="center"/>
    </xf>
    <xf numFmtId="6" fontId="12" fillId="0" borderId="24" xfId="0" applyNumberFormat="1" applyFont="1" applyBorder="1" applyAlignment="1">
      <alignment vertical="center"/>
    </xf>
    <xf numFmtId="6" fontId="12" fillId="0" borderId="25" xfId="0" applyNumberFormat="1" applyFont="1" applyBorder="1" applyAlignment="1">
      <alignment vertical="center"/>
    </xf>
    <xf numFmtId="6" fontId="12" fillId="0" borderId="26" xfId="0" applyNumberFormat="1" applyFont="1" applyBorder="1" applyAlignment="1">
      <alignment vertical="center"/>
    </xf>
    <xf numFmtId="6" fontId="12" fillId="0" borderId="17" xfId="0" applyNumberFormat="1" applyFont="1" applyBorder="1" applyAlignment="1">
      <alignment vertical="center"/>
    </xf>
    <xf numFmtId="6" fontId="12" fillId="0" borderId="22" xfId="0" applyNumberFormat="1" applyFont="1" applyBorder="1" applyAlignment="1">
      <alignment vertical="center"/>
    </xf>
    <xf numFmtId="6" fontId="12" fillId="0" borderId="2" xfId="0" applyNumberFormat="1" applyFont="1" applyBorder="1" applyAlignment="1">
      <alignment vertical="center"/>
    </xf>
    <xf numFmtId="6" fontId="12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38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8" fontId="2" fillId="0" borderId="0" xfId="0" applyNumberFormat="1" applyFont="1" applyAlignment="1" applyProtection="1">
      <alignment horizontal="right" vertical="center"/>
      <protection locked="0"/>
    </xf>
    <xf numFmtId="40" fontId="8" fillId="0" borderId="0" xfId="0" applyNumberFormat="1" applyFont="1" applyAlignment="1" applyProtection="1">
      <alignment horizontal="center" vertical="center"/>
      <protection locked="0"/>
    </xf>
    <xf numFmtId="8" fontId="2" fillId="2" borderId="3" xfId="0" applyNumberFormat="1" applyFont="1" applyFill="1" applyBorder="1" applyAlignment="1" applyProtection="1">
      <alignment horizontal="right" vertical="center"/>
      <protection locked="0"/>
    </xf>
    <xf numFmtId="6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38" fontId="7" fillId="15" borderId="13" xfId="0" applyNumberFormat="1" applyFon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vertical="center"/>
    </xf>
    <xf numFmtId="40" fontId="2" fillId="2" borderId="3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8" fontId="0" fillId="0" borderId="0" xfId="0" applyNumberForma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15" xfId="0" applyFill="1" applyBorder="1" applyAlignment="1" applyProtection="1">
      <alignment horizontal="left" vertical="center"/>
      <protection locked="0"/>
    </xf>
    <xf numFmtId="0" fontId="0" fillId="4" borderId="16" xfId="0" applyFill="1" applyBorder="1" applyAlignment="1" applyProtection="1">
      <alignment horizontal="left" vertical="center"/>
      <protection locked="0"/>
    </xf>
    <xf numFmtId="0" fontId="0" fillId="0" borderId="24" xfId="0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2" fillId="22" borderId="15" xfId="0" applyFont="1" applyFill="1" applyBorder="1" applyAlignment="1" applyProtection="1">
      <alignment horizontal="center" vertical="center"/>
      <protection locked="0"/>
    </xf>
    <xf numFmtId="0" fontId="2" fillId="22" borderId="19" xfId="0" applyFont="1" applyFill="1" applyBorder="1" applyAlignment="1" applyProtection="1">
      <alignment horizontal="center" vertical="center"/>
      <protection locked="0"/>
    </xf>
    <xf numFmtId="0" fontId="2" fillId="22" borderId="16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4" borderId="22" xfId="0" applyFill="1" applyBorder="1" applyAlignment="1" applyProtection="1">
      <alignment horizontal="left" vertical="center"/>
      <protection locked="0"/>
    </xf>
    <xf numFmtId="0" fontId="0" fillId="4" borderId="21" xfId="0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1" fillId="8" borderId="0" xfId="0" applyFont="1" applyFill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49" fontId="19" fillId="0" borderId="0" xfId="0" applyNumberFormat="1" applyFont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38" fontId="20" fillId="2" borderId="1" xfId="0" applyNumberFormat="1" applyFont="1" applyFill="1" applyBorder="1" applyAlignment="1" applyProtection="1">
      <alignment vertical="center"/>
      <protection locked="0"/>
    </xf>
    <xf numFmtId="49" fontId="19" fillId="0" borderId="4" xfId="0" applyNumberFormat="1" applyFont="1" applyBorder="1" applyAlignment="1">
      <alignment horizontal="right" vertical="center"/>
    </xf>
    <xf numFmtId="0" fontId="0" fillId="0" borderId="2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9</xdr:col>
      <xdr:colOff>0</xdr:colOff>
      <xdr:row>1</xdr:row>
      <xdr:rowOff>1247887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D28290-89F8-5287-7852-62C053DCE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57150"/>
          <a:ext cx="4419600" cy="1247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59"/>
  <sheetViews>
    <sheetView zoomScale="160" zoomScaleNormal="160" workbookViewId="0">
      <selection activeCell="C94" sqref="C94:D94"/>
    </sheetView>
  </sheetViews>
  <sheetFormatPr defaultColWidth="8.85546875" defaultRowHeight="15" customHeight="1" x14ac:dyDescent="0.25"/>
  <cols>
    <col min="1" max="1" width="4.7109375" style="1" customWidth="1"/>
    <col min="2" max="2" width="0.85546875" style="1" customWidth="1"/>
    <col min="3" max="3" width="4.7109375" style="1" customWidth="1"/>
    <col min="4" max="4" width="20.7109375" style="1" customWidth="1"/>
    <col min="5" max="7" width="10.7109375" style="1" customWidth="1"/>
    <col min="8" max="8" width="12.7109375" style="1" customWidth="1"/>
    <col min="9" max="9" width="0.85546875" style="1" customWidth="1"/>
    <col min="10" max="10" width="8.85546875" style="1"/>
    <col min="11" max="11" width="10.5703125" style="1" customWidth="1"/>
    <col min="12" max="13" width="7.5703125" style="1" customWidth="1"/>
    <col min="14" max="16384" width="8.85546875" style="1"/>
  </cols>
  <sheetData>
    <row r="2" spans="2:10" ht="15" customHeight="1" x14ac:dyDescent="0.25">
      <c r="E2" s="91">
        <v>2025</v>
      </c>
      <c r="F2" s="55" t="s">
        <v>143</v>
      </c>
    </row>
    <row r="3" spans="2:10" ht="15" customHeight="1" x14ac:dyDescent="0.25">
      <c r="C3" s="153" t="s">
        <v>123</v>
      </c>
      <c r="D3" s="154"/>
      <c r="E3" s="155"/>
      <c r="F3" s="55" t="s">
        <v>147</v>
      </c>
      <c r="H3" s="17"/>
    </row>
    <row r="4" spans="2:10" ht="15" customHeight="1" x14ac:dyDescent="0.25">
      <c r="E4" s="92">
        <v>120</v>
      </c>
      <c r="F4" s="55" t="s">
        <v>148</v>
      </c>
    </row>
    <row r="5" spans="2:10" ht="15" customHeight="1" x14ac:dyDescent="0.25">
      <c r="C5" s="153" t="s">
        <v>230</v>
      </c>
      <c r="D5" s="154"/>
      <c r="E5" s="155"/>
      <c r="F5" s="55" t="s">
        <v>18</v>
      </c>
    </row>
    <row r="6" spans="2:10" ht="15" customHeight="1" x14ac:dyDescent="0.25">
      <c r="C6" s="27"/>
      <c r="D6" s="27"/>
      <c r="E6" s="92">
        <v>67</v>
      </c>
      <c r="F6" s="55" t="s">
        <v>149</v>
      </c>
      <c r="H6" s="1" t="s">
        <v>249</v>
      </c>
      <c r="J6" s="17" t="s">
        <v>250</v>
      </c>
    </row>
    <row r="7" spans="2:10" ht="15" customHeight="1" x14ac:dyDescent="0.25">
      <c r="C7" s="153" t="s">
        <v>25</v>
      </c>
      <c r="D7" s="154"/>
      <c r="E7" s="155"/>
      <c r="F7" s="55" t="s">
        <v>150</v>
      </c>
    </row>
    <row r="8" spans="2:10" ht="15" customHeight="1" x14ac:dyDescent="0.25">
      <c r="E8" s="93">
        <v>8.2500000000000004E-2</v>
      </c>
      <c r="F8" s="55" t="s">
        <v>151</v>
      </c>
    </row>
    <row r="9" spans="2:10" ht="15" customHeight="1" x14ac:dyDescent="0.25">
      <c r="C9" s="153" t="s">
        <v>183</v>
      </c>
      <c r="D9" s="154"/>
      <c r="E9" s="155"/>
      <c r="F9" s="55" t="s">
        <v>152</v>
      </c>
    </row>
    <row r="10" spans="2:10" ht="15" customHeight="1" x14ac:dyDescent="0.25">
      <c r="D10" s="2"/>
      <c r="E10" s="126">
        <v>340</v>
      </c>
      <c r="F10" s="55" t="s">
        <v>146</v>
      </c>
    </row>
    <row r="11" spans="2:10" ht="15" customHeight="1" x14ac:dyDescent="0.25">
      <c r="D11" s="2"/>
      <c r="E11" s="126">
        <v>0</v>
      </c>
      <c r="F11" s="55" t="s">
        <v>232</v>
      </c>
    </row>
    <row r="12" spans="2:10" ht="15" customHeight="1" x14ac:dyDescent="0.25">
      <c r="D12" s="2"/>
    </row>
    <row r="13" spans="2:10" ht="15" customHeight="1" thickBot="1" x14ac:dyDescent="0.3">
      <c r="C13" s="163" t="s">
        <v>79</v>
      </c>
      <c r="D13" s="163"/>
    </row>
    <row r="14" spans="2:10" ht="4.9000000000000004" customHeight="1" x14ac:dyDescent="0.25">
      <c r="B14" s="7"/>
      <c r="C14" s="23"/>
      <c r="D14" s="23"/>
      <c r="E14" s="8"/>
      <c r="F14" s="8"/>
      <c r="G14" s="8"/>
      <c r="H14" s="8"/>
      <c r="I14" s="9"/>
    </row>
    <row r="15" spans="2:10" ht="15" customHeight="1" x14ac:dyDescent="0.25">
      <c r="B15" s="10"/>
      <c r="C15" s="1" t="s">
        <v>80</v>
      </c>
      <c r="D15" s="2"/>
      <c r="F15" s="126">
        <v>0</v>
      </c>
      <c r="G15" s="24" t="s">
        <v>81</v>
      </c>
      <c r="I15" s="11"/>
    </row>
    <row r="16" spans="2:10" ht="15" customHeight="1" x14ac:dyDescent="0.25">
      <c r="B16" s="10"/>
      <c r="C16" s="1" t="s">
        <v>144</v>
      </c>
      <c r="D16" s="2"/>
      <c r="F16" s="95">
        <v>0</v>
      </c>
      <c r="G16" s="24"/>
      <c r="I16" s="11"/>
    </row>
    <row r="17" spans="2:9" ht="15" customHeight="1" x14ac:dyDescent="0.25">
      <c r="B17" s="10"/>
      <c r="D17" s="2"/>
      <c r="G17" s="24"/>
      <c r="I17" s="11"/>
    </row>
    <row r="18" spans="2:9" ht="15" customHeight="1" x14ac:dyDescent="0.25">
      <c r="B18" s="10"/>
      <c r="C18" s="147" t="s">
        <v>226</v>
      </c>
      <c r="D18" s="147"/>
      <c r="F18" s="94">
        <v>350</v>
      </c>
      <c r="G18" s="125" t="s">
        <v>227</v>
      </c>
      <c r="I18" s="11"/>
    </row>
    <row r="19" spans="2:9" ht="4.9000000000000004" customHeight="1" thickBot="1" x14ac:dyDescent="0.3">
      <c r="B19" s="13"/>
      <c r="C19" s="4"/>
      <c r="D19" s="6"/>
      <c r="E19" s="4"/>
      <c r="F19" s="4"/>
      <c r="G19" s="4"/>
      <c r="H19" s="4"/>
      <c r="I19" s="14"/>
    </row>
    <row r="20" spans="2:9" ht="15" customHeight="1" thickBot="1" x14ac:dyDescent="0.3">
      <c r="D20" s="2"/>
    </row>
    <row r="21" spans="2:9" ht="15" customHeight="1" thickBot="1" x14ac:dyDescent="0.3">
      <c r="B21" s="156" t="s">
        <v>0</v>
      </c>
      <c r="C21" s="157"/>
      <c r="D21" s="158"/>
    </row>
    <row r="22" spans="2:9" ht="15" customHeight="1" x14ac:dyDescent="0.25">
      <c r="B22" s="7"/>
      <c r="C22" s="8"/>
      <c r="D22" s="8"/>
      <c r="E22" s="19" t="s">
        <v>69</v>
      </c>
      <c r="F22" s="19"/>
      <c r="G22" s="15" t="s">
        <v>72</v>
      </c>
      <c r="H22" s="15" t="s">
        <v>75</v>
      </c>
      <c r="I22" s="9"/>
    </row>
    <row r="23" spans="2:9" ht="15" customHeight="1" x14ac:dyDescent="0.25">
      <c r="B23" s="10"/>
      <c r="C23" s="3"/>
      <c r="D23" s="3"/>
      <c r="E23" s="22" t="s">
        <v>70</v>
      </c>
      <c r="F23" s="20" t="s">
        <v>71</v>
      </c>
      <c r="G23" s="18" t="s">
        <v>73</v>
      </c>
      <c r="H23" s="18" t="s">
        <v>70</v>
      </c>
      <c r="I23" s="11"/>
    </row>
    <row r="24" spans="2:9" ht="15" customHeight="1" x14ac:dyDescent="0.25">
      <c r="B24" s="10"/>
      <c r="C24" s="159" t="str">
        <f>C5</f>
        <v>Barley - Malting</v>
      </c>
      <c r="D24" s="160"/>
      <c r="E24" s="96">
        <v>67</v>
      </c>
      <c r="F24" s="86" t="s">
        <v>25</v>
      </c>
      <c r="G24" s="97">
        <v>12.25</v>
      </c>
      <c r="H24" s="12">
        <f>E24*G24</f>
        <v>820.75</v>
      </c>
      <c r="I24" s="11"/>
    </row>
    <row r="25" spans="2:9" ht="15" customHeight="1" x14ac:dyDescent="0.25">
      <c r="B25" s="10"/>
      <c r="C25" s="161" t="s">
        <v>64</v>
      </c>
      <c r="D25" s="162"/>
      <c r="E25" s="96">
        <v>0</v>
      </c>
      <c r="F25" s="101" t="s">
        <v>23</v>
      </c>
      <c r="G25" s="97">
        <v>0</v>
      </c>
      <c r="H25" s="12">
        <f t="shared" ref="H25:H26" si="0">E25*G25</f>
        <v>0</v>
      </c>
      <c r="I25" s="11"/>
    </row>
    <row r="26" spans="2:9" ht="15" customHeight="1" x14ac:dyDescent="0.25">
      <c r="B26" s="10"/>
      <c r="C26" s="161" t="s">
        <v>18</v>
      </c>
      <c r="D26" s="162"/>
      <c r="E26" s="96">
        <v>0</v>
      </c>
      <c r="F26" s="101" t="s">
        <v>23</v>
      </c>
      <c r="G26" s="97">
        <v>0</v>
      </c>
      <c r="H26" s="12">
        <f t="shared" si="0"/>
        <v>0</v>
      </c>
      <c r="I26" s="11"/>
    </row>
    <row r="27" spans="2:9" ht="15" customHeight="1" x14ac:dyDescent="0.25">
      <c r="B27" s="10"/>
      <c r="C27" s="147" t="s">
        <v>76</v>
      </c>
      <c r="D27" s="147"/>
      <c r="E27" s="26"/>
      <c r="F27" s="27" t="s">
        <v>186</v>
      </c>
      <c r="G27" s="98">
        <v>0</v>
      </c>
      <c r="H27" s="12">
        <f>G27/E4</f>
        <v>0</v>
      </c>
      <c r="I27" s="11"/>
    </row>
    <row r="28" spans="2:9" ht="4.9000000000000004" customHeight="1" thickBot="1" x14ac:dyDescent="0.3">
      <c r="B28" s="13"/>
      <c r="C28" s="4"/>
      <c r="D28" s="4"/>
      <c r="E28" s="5"/>
      <c r="F28" s="5"/>
      <c r="G28" s="4"/>
      <c r="H28" s="4"/>
      <c r="I28" s="14"/>
    </row>
    <row r="30" spans="2:9" ht="15" customHeight="1" thickBot="1" x14ac:dyDescent="0.3">
      <c r="C30" s="17" t="s">
        <v>194</v>
      </c>
    </row>
    <row r="31" spans="2:9" ht="15" customHeight="1" x14ac:dyDescent="0.25">
      <c r="B31" s="7"/>
      <c r="C31" s="8"/>
      <c r="D31" s="8"/>
      <c r="E31" s="19" t="s">
        <v>69</v>
      </c>
      <c r="F31" s="19"/>
      <c r="G31" s="15" t="s">
        <v>72</v>
      </c>
      <c r="H31" s="15" t="s">
        <v>228</v>
      </c>
      <c r="I31" s="9"/>
    </row>
    <row r="32" spans="2:9" ht="15" customHeight="1" x14ac:dyDescent="0.25">
      <c r="B32" s="10"/>
      <c r="C32" s="3"/>
      <c r="D32" s="3"/>
      <c r="E32" s="20" t="s">
        <v>70</v>
      </c>
      <c r="F32" s="20" t="s">
        <v>71</v>
      </c>
      <c r="G32" s="18" t="s">
        <v>73</v>
      </c>
      <c r="H32" s="18" t="s">
        <v>70</v>
      </c>
      <c r="I32" s="11"/>
    </row>
    <row r="33" spans="2:11" ht="15" customHeight="1" x14ac:dyDescent="0.25">
      <c r="B33" s="10"/>
      <c r="C33" s="148" t="s">
        <v>32</v>
      </c>
      <c r="D33" s="149"/>
      <c r="E33" s="96">
        <v>0</v>
      </c>
      <c r="F33" s="87" t="s">
        <v>91</v>
      </c>
      <c r="G33" s="98">
        <v>0</v>
      </c>
      <c r="H33" s="12">
        <f t="shared" ref="H33:H41" si="1">E33*G33</f>
        <v>0</v>
      </c>
      <c r="I33" s="11"/>
    </row>
    <row r="34" spans="2:11" ht="15" customHeight="1" x14ac:dyDescent="0.25">
      <c r="B34" s="10"/>
      <c r="C34" s="148" t="s">
        <v>29</v>
      </c>
      <c r="D34" s="149"/>
      <c r="E34" s="96">
        <v>0</v>
      </c>
      <c r="F34" s="87" t="s">
        <v>91</v>
      </c>
      <c r="G34" s="98">
        <v>0</v>
      </c>
      <c r="H34" s="12">
        <f t="shared" si="1"/>
        <v>0</v>
      </c>
      <c r="I34" s="11"/>
    </row>
    <row r="35" spans="2:11" ht="15" customHeight="1" x14ac:dyDescent="0.25">
      <c r="B35" s="10"/>
      <c r="C35" s="148" t="s">
        <v>35</v>
      </c>
      <c r="D35" s="149"/>
      <c r="E35" s="96">
        <v>0</v>
      </c>
      <c r="F35" s="87" t="s">
        <v>91</v>
      </c>
      <c r="G35" s="98">
        <v>0</v>
      </c>
      <c r="H35" s="12">
        <f t="shared" si="1"/>
        <v>0</v>
      </c>
      <c r="I35" s="11"/>
    </row>
    <row r="36" spans="2:11" ht="15" customHeight="1" x14ac:dyDescent="0.25">
      <c r="B36" s="10"/>
      <c r="C36" s="148" t="s">
        <v>38</v>
      </c>
      <c r="D36" s="149"/>
      <c r="E36" s="96">
        <v>0</v>
      </c>
      <c r="F36" s="87" t="s">
        <v>91</v>
      </c>
      <c r="G36" s="98">
        <v>0</v>
      </c>
      <c r="H36" s="12">
        <f t="shared" si="1"/>
        <v>0</v>
      </c>
      <c r="I36" s="11"/>
    </row>
    <row r="37" spans="2:11" ht="15" customHeight="1" x14ac:dyDescent="0.25">
      <c r="B37" s="10"/>
      <c r="C37" s="148" t="s">
        <v>136</v>
      </c>
      <c r="D37" s="149"/>
      <c r="E37" s="96">
        <v>0</v>
      </c>
      <c r="F37" s="87" t="s">
        <v>91</v>
      </c>
      <c r="G37" s="98">
        <v>0</v>
      </c>
      <c r="H37" s="12">
        <f t="shared" ref="H37:H39" si="2">E37*G37</f>
        <v>0</v>
      </c>
      <c r="I37" s="11"/>
    </row>
    <row r="38" spans="2:11" ht="15" customHeight="1" x14ac:dyDescent="0.25">
      <c r="B38" s="10"/>
      <c r="C38" s="148" t="s">
        <v>136</v>
      </c>
      <c r="D38" s="149"/>
      <c r="E38" s="96">
        <v>0</v>
      </c>
      <c r="F38" s="87" t="s">
        <v>91</v>
      </c>
      <c r="G38" s="98">
        <v>0</v>
      </c>
      <c r="H38" s="12">
        <f t="shared" si="2"/>
        <v>0</v>
      </c>
      <c r="I38" s="11"/>
    </row>
    <row r="39" spans="2:11" ht="15" customHeight="1" x14ac:dyDescent="0.25">
      <c r="B39" s="10"/>
      <c r="C39" s="148" t="s">
        <v>136</v>
      </c>
      <c r="D39" s="149"/>
      <c r="E39" s="96">
        <v>0</v>
      </c>
      <c r="F39" s="87" t="s">
        <v>91</v>
      </c>
      <c r="G39" s="98">
        <v>0</v>
      </c>
      <c r="H39" s="12">
        <f t="shared" si="2"/>
        <v>0</v>
      </c>
      <c r="I39" s="11"/>
    </row>
    <row r="40" spans="2:11" ht="15" customHeight="1" x14ac:dyDescent="0.25">
      <c r="B40" s="10"/>
      <c r="C40" s="148" t="s">
        <v>136</v>
      </c>
      <c r="D40" s="149"/>
      <c r="E40" s="96">
        <v>0</v>
      </c>
      <c r="F40" s="87" t="s">
        <v>91</v>
      </c>
      <c r="G40" s="98">
        <v>0</v>
      </c>
      <c r="H40" s="12">
        <f t="shared" ref="H40" si="3">E40*G40</f>
        <v>0</v>
      </c>
      <c r="I40" s="11"/>
    </row>
    <row r="41" spans="2:11" ht="15" customHeight="1" x14ac:dyDescent="0.25">
      <c r="B41" s="10"/>
      <c r="C41" s="150" t="s">
        <v>200</v>
      </c>
      <c r="D41" s="150"/>
      <c r="E41" s="27">
        <v>1</v>
      </c>
      <c r="F41" s="27" t="s">
        <v>91</v>
      </c>
      <c r="G41" s="98">
        <v>0</v>
      </c>
      <c r="H41" s="12">
        <f t="shared" si="1"/>
        <v>0</v>
      </c>
      <c r="I41" s="11"/>
    </row>
    <row r="42" spans="2:11" ht="15" customHeight="1" x14ac:dyDescent="0.25">
      <c r="B42" s="10"/>
      <c r="C42" s="147" t="s">
        <v>201</v>
      </c>
      <c r="D42" s="147"/>
      <c r="E42" s="27">
        <v>1</v>
      </c>
      <c r="F42" s="27" t="s">
        <v>91</v>
      </c>
      <c r="G42" s="98">
        <v>0</v>
      </c>
      <c r="H42" s="12">
        <f t="shared" ref="H42" si="4">E42*G42</f>
        <v>0</v>
      </c>
      <c r="I42" s="11"/>
    </row>
    <row r="43" spans="2:11" ht="15" customHeight="1" x14ac:dyDescent="0.25">
      <c r="B43" s="10"/>
      <c r="C43" s="147" t="s">
        <v>3</v>
      </c>
      <c r="D43" s="147"/>
      <c r="E43" s="27">
        <v>1</v>
      </c>
      <c r="F43" s="27" t="s">
        <v>91</v>
      </c>
      <c r="G43" s="98">
        <v>0</v>
      </c>
      <c r="H43" s="12">
        <f t="shared" ref="H43" si="5">E43*G43</f>
        <v>0</v>
      </c>
      <c r="I43" s="11"/>
    </row>
    <row r="44" spans="2:11" ht="15" customHeight="1" x14ac:dyDescent="0.25">
      <c r="B44" s="10"/>
      <c r="C44" s="21" t="s">
        <v>195</v>
      </c>
      <c r="D44" s="21"/>
      <c r="E44" s="21"/>
      <c r="F44" s="21"/>
      <c r="G44" s="96">
        <v>0</v>
      </c>
      <c r="I44" s="11"/>
    </row>
    <row r="45" spans="2:11" ht="4.9000000000000004" customHeight="1" thickBot="1" x14ac:dyDescent="0.3">
      <c r="B45" s="13"/>
      <c r="C45" s="4"/>
      <c r="D45" s="4"/>
      <c r="E45" s="4"/>
      <c r="F45" s="4"/>
      <c r="G45" s="4"/>
      <c r="H45" s="4"/>
      <c r="I45" s="14"/>
    </row>
    <row r="47" spans="2:11" ht="15" customHeight="1" thickBot="1" x14ac:dyDescent="0.3">
      <c r="C47" s="17" t="s">
        <v>92</v>
      </c>
      <c r="K47" s="140" t="s">
        <v>254</v>
      </c>
    </row>
    <row r="48" spans="2:11" ht="15" customHeight="1" x14ac:dyDescent="0.25">
      <c r="B48" s="7"/>
      <c r="C48" s="8"/>
      <c r="D48" s="8"/>
      <c r="E48" s="19" t="s">
        <v>69</v>
      </c>
      <c r="F48" s="19"/>
      <c r="G48" s="15" t="s">
        <v>72</v>
      </c>
      <c r="H48" s="15" t="s">
        <v>228</v>
      </c>
      <c r="I48" s="9"/>
      <c r="K48" s="140" t="s">
        <v>255</v>
      </c>
    </row>
    <row r="49" spans="2:11" ht="15" customHeight="1" x14ac:dyDescent="0.25">
      <c r="B49" s="10"/>
      <c r="C49" s="3"/>
      <c r="D49" s="3"/>
      <c r="E49" s="20" t="s">
        <v>70</v>
      </c>
      <c r="F49" s="20" t="s">
        <v>71</v>
      </c>
      <c r="G49" s="18" t="s">
        <v>73</v>
      </c>
      <c r="H49" s="18" t="s">
        <v>70</v>
      </c>
      <c r="I49" s="11"/>
    </row>
    <row r="50" spans="2:11" ht="15" customHeight="1" x14ac:dyDescent="0.25">
      <c r="B50" s="10"/>
      <c r="C50" s="148" t="s">
        <v>29</v>
      </c>
      <c r="D50" s="149"/>
      <c r="E50" s="96">
        <v>1</v>
      </c>
      <c r="F50" s="87" t="s">
        <v>91</v>
      </c>
      <c r="G50" s="98">
        <v>15</v>
      </c>
      <c r="H50" s="12">
        <f t="shared" ref="H50:H54" si="6">E50*G50</f>
        <v>15</v>
      </c>
      <c r="I50" s="11"/>
    </row>
    <row r="51" spans="2:11" ht="15" customHeight="1" x14ac:dyDescent="0.25">
      <c r="B51" s="10"/>
      <c r="C51" s="148" t="s">
        <v>38</v>
      </c>
      <c r="D51" s="149"/>
      <c r="E51" s="96">
        <v>1</v>
      </c>
      <c r="F51" s="87" t="s">
        <v>91</v>
      </c>
      <c r="G51" s="98">
        <v>12</v>
      </c>
      <c r="H51" s="12">
        <f t="shared" si="6"/>
        <v>12</v>
      </c>
      <c r="I51" s="11"/>
    </row>
    <row r="52" spans="2:11" ht="15" customHeight="1" x14ac:dyDescent="0.25">
      <c r="B52" s="10"/>
      <c r="C52" s="148" t="s">
        <v>3</v>
      </c>
      <c r="D52" s="149"/>
      <c r="E52" s="96">
        <v>1</v>
      </c>
      <c r="F52" s="87" t="s">
        <v>91</v>
      </c>
      <c r="G52" s="98">
        <v>15</v>
      </c>
      <c r="H52" s="12">
        <f t="shared" si="6"/>
        <v>15</v>
      </c>
      <c r="I52" s="11"/>
      <c r="K52" s="1" t="s">
        <v>252</v>
      </c>
    </row>
    <row r="53" spans="2:11" ht="15" customHeight="1" x14ac:dyDescent="0.25">
      <c r="B53" s="10"/>
      <c r="C53" s="148" t="s">
        <v>31</v>
      </c>
      <c r="D53" s="149"/>
      <c r="E53" s="96">
        <v>1</v>
      </c>
      <c r="F53" s="87" t="s">
        <v>91</v>
      </c>
      <c r="G53" s="98">
        <v>25</v>
      </c>
      <c r="H53" s="12">
        <f t="shared" si="6"/>
        <v>25</v>
      </c>
      <c r="I53" s="11"/>
      <c r="K53" s="1" t="s">
        <v>253</v>
      </c>
    </row>
    <row r="54" spans="2:11" ht="15" customHeight="1" x14ac:dyDescent="0.25">
      <c r="B54" s="10"/>
      <c r="C54" s="148" t="s">
        <v>136</v>
      </c>
      <c r="D54" s="149"/>
      <c r="E54" s="96">
        <v>0</v>
      </c>
      <c r="F54" s="87" t="s">
        <v>91</v>
      </c>
      <c r="G54" s="98">
        <v>0</v>
      </c>
      <c r="H54" s="12">
        <f t="shared" si="6"/>
        <v>0</v>
      </c>
      <c r="I54" s="11"/>
    </row>
    <row r="55" spans="2:11" ht="4.9000000000000004" customHeight="1" thickBot="1" x14ac:dyDescent="0.3">
      <c r="B55" s="13"/>
      <c r="C55" s="4"/>
      <c r="D55" s="4"/>
      <c r="E55" s="4"/>
      <c r="F55" s="4"/>
      <c r="G55" s="4"/>
      <c r="H55" s="4"/>
      <c r="I55" s="14"/>
    </row>
    <row r="57" spans="2:11" ht="15" customHeight="1" thickBot="1" x14ac:dyDescent="0.3">
      <c r="C57" s="17" t="s">
        <v>48</v>
      </c>
    </row>
    <row r="58" spans="2:11" ht="15" customHeight="1" x14ac:dyDescent="0.25">
      <c r="B58" s="7"/>
      <c r="C58" s="8"/>
      <c r="D58" s="8"/>
      <c r="E58" s="19" t="s">
        <v>69</v>
      </c>
      <c r="F58" s="19"/>
      <c r="G58" s="15" t="s">
        <v>72</v>
      </c>
      <c r="H58" s="15" t="s">
        <v>228</v>
      </c>
      <c r="I58" s="9"/>
    </row>
    <row r="59" spans="2:11" ht="15" customHeight="1" x14ac:dyDescent="0.25">
      <c r="B59" s="10"/>
      <c r="C59" s="3"/>
      <c r="D59" s="3"/>
      <c r="E59" s="20" t="s">
        <v>70</v>
      </c>
      <c r="F59" s="20" t="s">
        <v>71</v>
      </c>
      <c r="G59" s="18" t="s">
        <v>73</v>
      </c>
      <c r="H59" s="18" t="s">
        <v>70</v>
      </c>
      <c r="I59" s="11"/>
    </row>
    <row r="60" spans="2:11" ht="15" customHeight="1" x14ac:dyDescent="0.25">
      <c r="B60" s="10"/>
      <c r="C60" s="148" t="s">
        <v>49</v>
      </c>
      <c r="D60" s="149"/>
      <c r="E60" s="96">
        <v>100</v>
      </c>
      <c r="F60" s="101" t="s">
        <v>3</v>
      </c>
      <c r="G60" s="98">
        <v>0.26</v>
      </c>
      <c r="H60" s="12">
        <f t="shared" ref="H60:H63" si="7">E60*G60</f>
        <v>26</v>
      </c>
      <c r="I60" s="11"/>
    </row>
    <row r="61" spans="2:11" ht="15" customHeight="1" x14ac:dyDescent="0.25">
      <c r="B61" s="10"/>
      <c r="C61" s="21"/>
      <c r="D61" s="102" t="s">
        <v>138</v>
      </c>
      <c r="E61" s="96">
        <v>1</v>
      </c>
      <c r="F61" s="28" t="s">
        <v>4</v>
      </c>
      <c r="G61" s="98">
        <v>25</v>
      </c>
      <c r="H61" s="12">
        <f t="shared" si="7"/>
        <v>25</v>
      </c>
      <c r="I61" s="11"/>
      <c r="K61" s="1" t="s">
        <v>243</v>
      </c>
    </row>
    <row r="62" spans="2:11" ht="15" customHeight="1" x14ac:dyDescent="0.25">
      <c r="B62" s="10"/>
      <c r="C62" s="148" t="s">
        <v>49</v>
      </c>
      <c r="D62" s="149"/>
      <c r="E62" s="96">
        <v>0</v>
      </c>
      <c r="F62" s="101" t="s">
        <v>23</v>
      </c>
      <c r="G62" s="98">
        <v>0</v>
      </c>
      <c r="H62" s="12">
        <f t="shared" si="7"/>
        <v>0</v>
      </c>
      <c r="I62" s="11"/>
    </row>
    <row r="63" spans="2:11" ht="15" customHeight="1" x14ac:dyDescent="0.25">
      <c r="B63" s="10"/>
      <c r="C63" s="21"/>
      <c r="D63" s="102" t="s">
        <v>137</v>
      </c>
      <c r="E63" s="96">
        <v>0</v>
      </c>
      <c r="F63" s="28" t="s">
        <v>4</v>
      </c>
      <c r="G63" s="98">
        <v>0</v>
      </c>
      <c r="H63" s="12">
        <f t="shared" si="7"/>
        <v>0</v>
      </c>
      <c r="I63" s="11"/>
    </row>
    <row r="64" spans="2:11" ht="4.9000000000000004" customHeight="1" thickBot="1" x14ac:dyDescent="0.3">
      <c r="B64" s="13"/>
      <c r="C64" s="4"/>
      <c r="D64" s="4"/>
      <c r="E64" s="4"/>
      <c r="F64" s="4"/>
      <c r="G64" s="4"/>
      <c r="H64" s="4"/>
      <c r="I64" s="14"/>
    </row>
    <row r="66" spans="2:12" ht="15" customHeight="1" thickBot="1" x14ac:dyDescent="0.3">
      <c r="C66" s="17" t="s">
        <v>93</v>
      </c>
    </row>
    <row r="67" spans="2:12" ht="15" customHeight="1" x14ac:dyDescent="0.25">
      <c r="B67" s="7"/>
      <c r="C67" s="8"/>
      <c r="D67" s="8"/>
      <c r="E67" s="19" t="s">
        <v>69</v>
      </c>
      <c r="F67" s="19"/>
      <c r="G67" s="15" t="s">
        <v>72</v>
      </c>
      <c r="H67" s="15" t="s">
        <v>228</v>
      </c>
      <c r="I67" s="9"/>
    </row>
    <row r="68" spans="2:12" ht="15" customHeight="1" x14ac:dyDescent="0.25">
      <c r="B68" s="10"/>
      <c r="C68" s="3"/>
      <c r="D68" s="3"/>
      <c r="E68" s="20" t="s">
        <v>70</v>
      </c>
      <c r="F68" s="20" t="s">
        <v>71</v>
      </c>
      <c r="G68" s="18" t="s">
        <v>73</v>
      </c>
      <c r="H68" s="18" t="s">
        <v>70</v>
      </c>
      <c r="I68" s="11"/>
    </row>
    <row r="69" spans="2:12" ht="15" customHeight="1" x14ac:dyDescent="0.25">
      <c r="B69" s="10"/>
      <c r="C69" s="148" t="s">
        <v>136</v>
      </c>
      <c r="D69" s="149"/>
      <c r="E69" s="96">
        <v>0</v>
      </c>
      <c r="F69" s="28" t="s">
        <v>4</v>
      </c>
      <c r="G69" s="98">
        <v>0</v>
      </c>
      <c r="H69" s="12">
        <f t="shared" ref="H69:H73" si="8">E69*G69</f>
        <v>0</v>
      </c>
      <c r="I69" s="11"/>
    </row>
    <row r="70" spans="2:12" ht="15" customHeight="1" x14ac:dyDescent="0.25">
      <c r="B70" s="10"/>
      <c r="C70" s="148" t="s">
        <v>136</v>
      </c>
      <c r="D70" s="149"/>
      <c r="E70" s="96">
        <v>0</v>
      </c>
      <c r="F70" s="28" t="s">
        <v>4</v>
      </c>
      <c r="G70" s="98">
        <v>0</v>
      </c>
      <c r="H70" s="12">
        <f t="shared" si="8"/>
        <v>0</v>
      </c>
      <c r="I70" s="11"/>
    </row>
    <row r="71" spans="2:12" ht="15" customHeight="1" x14ac:dyDescent="0.25">
      <c r="B71" s="10"/>
      <c r="C71" s="148" t="s">
        <v>136</v>
      </c>
      <c r="D71" s="149"/>
      <c r="E71" s="96">
        <v>0</v>
      </c>
      <c r="F71" s="28" t="s">
        <v>4</v>
      </c>
      <c r="G71" s="98">
        <v>0</v>
      </c>
      <c r="H71" s="12">
        <f t="shared" si="8"/>
        <v>0</v>
      </c>
      <c r="I71" s="11"/>
    </row>
    <row r="72" spans="2:12" ht="15" customHeight="1" x14ac:dyDescent="0.25">
      <c r="B72" s="10"/>
      <c r="C72" s="148" t="s">
        <v>136</v>
      </c>
      <c r="D72" s="149"/>
      <c r="E72" s="96">
        <v>0</v>
      </c>
      <c r="F72" s="28" t="s">
        <v>4</v>
      </c>
      <c r="G72" s="98">
        <v>0</v>
      </c>
      <c r="H72" s="12">
        <f t="shared" si="8"/>
        <v>0</v>
      </c>
      <c r="I72" s="11"/>
    </row>
    <row r="73" spans="2:12" ht="15" customHeight="1" x14ac:dyDescent="0.25">
      <c r="B73" s="10"/>
      <c r="C73" s="148" t="s">
        <v>136</v>
      </c>
      <c r="D73" s="149"/>
      <c r="E73" s="96">
        <v>0</v>
      </c>
      <c r="F73" s="28" t="s">
        <v>4</v>
      </c>
      <c r="G73" s="98">
        <v>0</v>
      </c>
      <c r="H73" s="12">
        <f t="shared" si="8"/>
        <v>0</v>
      </c>
      <c r="I73" s="11"/>
    </row>
    <row r="74" spans="2:12" ht="4.9000000000000004" customHeight="1" thickBot="1" x14ac:dyDescent="0.3">
      <c r="B74" s="13"/>
      <c r="C74" s="4"/>
      <c r="D74" s="4"/>
      <c r="E74" s="4"/>
      <c r="F74" s="4"/>
      <c r="G74" s="4"/>
      <c r="H74" s="4"/>
      <c r="I74" s="14"/>
    </row>
    <row r="76" spans="2:12" ht="15" customHeight="1" thickBot="1" x14ac:dyDescent="0.3">
      <c r="C76" s="17" t="s">
        <v>50</v>
      </c>
    </row>
    <row r="77" spans="2:12" ht="15" customHeight="1" x14ac:dyDescent="0.25">
      <c r="B77" s="7"/>
      <c r="C77" s="8"/>
      <c r="D77" s="8"/>
      <c r="E77" s="8"/>
      <c r="F77" s="8"/>
      <c r="G77" s="15" t="s">
        <v>74</v>
      </c>
      <c r="H77" s="15" t="s">
        <v>228</v>
      </c>
      <c r="I77" s="9"/>
    </row>
    <row r="78" spans="2:12" ht="15" customHeight="1" x14ac:dyDescent="0.25">
      <c r="B78" s="10"/>
      <c r="C78" s="3"/>
      <c r="D78" s="3"/>
      <c r="E78" s="3"/>
      <c r="F78" s="3"/>
      <c r="G78" s="18" t="s">
        <v>188</v>
      </c>
      <c r="H78" s="18" t="s">
        <v>70</v>
      </c>
      <c r="I78" s="11"/>
    </row>
    <row r="79" spans="2:12" ht="15" customHeight="1" x14ac:dyDescent="0.25">
      <c r="B79" s="10"/>
      <c r="C79" s="1" t="s">
        <v>189</v>
      </c>
      <c r="G79" s="99">
        <v>8000</v>
      </c>
      <c r="H79" s="12">
        <f t="shared" ref="H79:H84" si="9">G79/$E$4</f>
        <v>66.666666666666671</v>
      </c>
      <c r="I79" s="11"/>
      <c r="K79" s="88"/>
      <c r="L79" s="88"/>
    </row>
    <row r="80" spans="2:12" ht="15" customHeight="1" x14ac:dyDescent="0.25">
      <c r="B80" s="10"/>
      <c r="C80" s="1" t="s">
        <v>190</v>
      </c>
      <c r="G80" s="99">
        <v>0</v>
      </c>
      <c r="H80" s="12">
        <f t="shared" si="9"/>
        <v>0</v>
      </c>
      <c r="I80" s="11"/>
      <c r="K80" s="88"/>
      <c r="L80" s="88"/>
    </row>
    <row r="81" spans="2:14" ht="15" customHeight="1" x14ac:dyDescent="0.25">
      <c r="B81" s="10"/>
      <c r="C81" s="1" t="s">
        <v>89</v>
      </c>
      <c r="G81" s="100">
        <v>12000</v>
      </c>
      <c r="H81" s="12">
        <f t="shared" si="9"/>
        <v>100</v>
      </c>
      <c r="I81" s="11"/>
      <c r="K81" s="138" t="s">
        <v>244</v>
      </c>
      <c r="L81" s="138">
        <v>28800</v>
      </c>
      <c r="M81" s="138">
        <f>L81/120</f>
        <v>240</v>
      </c>
    </row>
    <row r="82" spans="2:14" ht="15" customHeight="1" x14ac:dyDescent="0.25">
      <c r="B82" s="10"/>
      <c r="C82" s="1" t="s">
        <v>90</v>
      </c>
      <c r="G82" s="100">
        <v>1500</v>
      </c>
      <c r="H82" s="12">
        <f t="shared" si="9"/>
        <v>12.5</v>
      </c>
      <c r="I82" s="11"/>
      <c r="K82" s="138" t="s">
        <v>245</v>
      </c>
      <c r="L82" s="138">
        <v>6000</v>
      </c>
      <c r="M82" s="138">
        <f>L82/120</f>
        <v>50</v>
      </c>
    </row>
    <row r="83" spans="2:14" ht="15" customHeight="1" x14ac:dyDescent="0.25">
      <c r="B83" s="10"/>
      <c r="C83" s="1" t="s">
        <v>187</v>
      </c>
      <c r="G83" s="100">
        <v>28800</v>
      </c>
      <c r="H83" s="12">
        <f t="shared" si="9"/>
        <v>240</v>
      </c>
      <c r="I83" s="11"/>
    </row>
    <row r="84" spans="2:14" ht="15" customHeight="1" x14ac:dyDescent="0.25">
      <c r="B84" s="10"/>
      <c r="C84" s="1" t="s">
        <v>52</v>
      </c>
      <c r="G84" s="100">
        <v>0</v>
      </c>
      <c r="H84" s="12">
        <f t="shared" si="9"/>
        <v>0</v>
      </c>
      <c r="I84" s="11"/>
      <c r="J84" s="136"/>
      <c r="K84" s="141"/>
      <c r="L84" s="137"/>
      <c r="M84" s="137"/>
      <c r="N84" s="137"/>
    </row>
    <row r="85" spans="2:14" ht="15" customHeight="1" x14ac:dyDescent="0.25">
      <c r="B85" s="10"/>
      <c r="C85" s="1" t="s">
        <v>53</v>
      </c>
      <c r="G85" s="96">
        <v>0</v>
      </c>
      <c r="I85" s="11"/>
      <c r="J85" s="136"/>
      <c r="K85" s="137"/>
      <c r="L85" s="137"/>
      <c r="M85" s="137"/>
      <c r="N85" s="137"/>
    </row>
    <row r="86" spans="2:14" ht="4.9000000000000004" customHeight="1" thickBot="1" x14ac:dyDescent="0.3">
      <c r="B86" s="13"/>
      <c r="C86" s="4"/>
      <c r="D86" s="4"/>
      <c r="E86" s="4"/>
      <c r="F86" s="4"/>
      <c r="G86" s="4"/>
      <c r="H86" s="4"/>
      <c r="I86" s="14"/>
    </row>
    <row r="87" spans="2:14" ht="15" customHeight="1" x14ac:dyDescent="0.25">
      <c r="C87" s="24"/>
    </row>
    <row r="89" spans="2:14" ht="15" customHeight="1" thickBot="1" x14ac:dyDescent="0.3">
      <c r="C89" s="17" t="s">
        <v>54</v>
      </c>
    </row>
    <row r="90" spans="2:14" ht="15" customHeight="1" x14ac:dyDescent="0.25">
      <c r="B90" s="7"/>
      <c r="C90" s="8"/>
      <c r="D90" s="8"/>
      <c r="E90" s="15" t="s">
        <v>69</v>
      </c>
      <c r="F90" s="15"/>
      <c r="G90" s="15" t="s">
        <v>72</v>
      </c>
      <c r="H90" s="15" t="s">
        <v>228</v>
      </c>
      <c r="I90" s="9"/>
    </row>
    <row r="91" spans="2:14" ht="15" customHeight="1" x14ac:dyDescent="0.25">
      <c r="B91" s="10"/>
      <c r="E91" s="16" t="s">
        <v>70</v>
      </c>
      <c r="F91" s="22" t="s">
        <v>71</v>
      </c>
      <c r="G91" s="16" t="s">
        <v>73</v>
      </c>
      <c r="H91" s="18" t="s">
        <v>70</v>
      </c>
      <c r="I91" s="11"/>
    </row>
    <row r="92" spans="2:14" ht="15" customHeight="1" x14ac:dyDescent="0.25">
      <c r="B92" s="10"/>
      <c r="C92" s="148" t="s">
        <v>256</v>
      </c>
      <c r="D92" s="149"/>
      <c r="E92" s="96">
        <v>1</v>
      </c>
      <c r="F92" s="28" t="s">
        <v>4</v>
      </c>
      <c r="G92" s="98">
        <v>143</v>
      </c>
      <c r="H92" s="12">
        <f t="shared" ref="H92:H99" si="10">E92*G92</f>
        <v>143</v>
      </c>
      <c r="I92" s="11"/>
      <c r="K92" s="1" t="s">
        <v>248</v>
      </c>
    </row>
    <row r="93" spans="2:14" ht="15" customHeight="1" x14ac:dyDescent="0.25">
      <c r="B93" s="10"/>
      <c r="D93" s="103" t="s">
        <v>135</v>
      </c>
      <c r="E93" s="96">
        <v>0</v>
      </c>
      <c r="F93" s="28" t="s">
        <v>4</v>
      </c>
      <c r="G93" s="98">
        <v>0</v>
      </c>
      <c r="H93" s="12">
        <f t="shared" si="10"/>
        <v>0</v>
      </c>
      <c r="I93" s="11"/>
    </row>
    <row r="94" spans="2:14" ht="15" customHeight="1" x14ac:dyDescent="0.25">
      <c r="B94" s="10"/>
      <c r="C94" s="148" t="s">
        <v>257</v>
      </c>
      <c r="D94" s="149"/>
      <c r="E94" s="96">
        <v>1</v>
      </c>
      <c r="F94" s="28" t="s">
        <v>4</v>
      </c>
      <c r="G94" s="98">
        <v>23</v>
      </c>
      <c r="H94" s="12">
        <f t="shared" si="10"/>
        <v>23</v>
      </c>
      <c r="I94" s="11"/>
      <c r="K94" s="1" t="s">
        <v>247</v>
      </c>
    </row>
    <row r="95" spans="2:14" ht="15" customHeight="1" x14ac:dyDescent="0.25">
      <c r="B95" s="10"/>
      <c r="D95" s="103" t="s">
        <v>135</v>
      </c>
      <c r="E95" s="96">
        <v>0</v>
      </c>
      <c r="F95" s="28" t="s">
        <v>4</v>
      </c>
      <c r="G95" s="98">
        <v>0</v>
      </c>
      <c r="H95" s="12">
        <f t="shared" si="10"/>
        <v>0</v>
      </c>
      <c r="I95" s="11"/>
    </row>
    <row r="96" spans="2:14" ht="15" customHeight="1" x14ac:dyDescent="0.25">
      <c r="B96" s="10"/>
      <c r="C96" s="148" t="s">
        <v>54</v>
      </c>
      <c r="D96" s="149"/>
      <c r="E96" s="96">
        <v>0</v>
      </c>
      <c r="F96" s="28" t="s">
        <v>4</v>
      </c>
      <c r="G96" s="98">
        <v>0</v>
      </c>
      <c r="H96" s="12">
        <f t="shared" ref="H96:H97" si="11">E96*G96</f>
        <v>0</v>
      </c>
      <c r="I96" s="11"/>
    </row>
    <row r="97" spans="2:9" ht="15" customHeight="1" x14ac:dyDescent="0.25">
      <c r="B97" s="10"/>
      <c r="D97" s="103" t="s">
        <v>135</v>
      </c>
      <c r="E97" s="96">
        <v>0</v>
      </c>
      <c r="F97" s="28" t="s">
        <v>4</v>
      </c>
      <c r="G97" s="98">
        <v>0</v>
      </c>
      <c r="H97" s="12">
        <f t="shared" si="11"/>
        <v>0</v>
      </c>
      <c r="I97" s="11"/>
    </row>
    <row r="98" spans="2:9" ht="15" customHeight="1" x14ac:dyDescent="0.25">
      <c r="B98" s="10"/>
      <c r="C98" s="148" t="s">
        <v>54</v>
      </c>
      <c r="D98" s="149"/>
      <c r="E98" s="96">
        <v>0</v>
      </c>
      <c r="F98" s="28" t="s">
        <v>4</v>
      </c>
      <c r="G98" s="98">
        <v>0</v>
      </c>
      <c r="H98" s="12">
        <f t="shared" si="10"/>
        <v>0</v>
      </c>
      <c r="I98" s="11"/>
    </row>
    <row r="99" spans="2:9" ht="15" customHeight="1" x14ac:dyDescent="0.25">
      <c r="B99" s="10"/>
      <c r="D99" s="103" t="s">
        <v>135</v>
      </c>
      <c r="E99" s="96">
        <v>0</v>
      </c>
      <c r="F99" s="28" t="s">
        <v>4</v>
      </c>
      <c r="G99" s="98">
        <v>0</v>
      </c>
      <c r="H99" s="12">
        <f t="shared" si="10"/>
        <v>0</v>
      </c>
      <c r="I99" s="11"/>
    </row>
    <row r="100" spans="2:9" ht="4.9000000000000004" customHeight="1" thickBot="1" x14ac:dyDescent="0.3">
      <c r="B100" s="13"/>
      <c r="C100" s="4"/>
      <c r="D100" s="4"/>
      <c r="E100" s="4"/>
      <c r="F100" s="4"/>
      <c r="G100" s="4"/>
      <c r="H100" s="4"/>
      <c r="I100" s="14"/>
    </row>
    <row r="102" spans="2:9" ht="15" customHeight="1" thickBot="1" x14ac:dyDescent="0.3">
      <c r="C102" s="17" t="s">
        <v>77</v>
      </c>
    </row>
    <row r="103" spans="2:9" ht="15" customHeight="1" x14ac:dyDescent="0.25">
      <c r="B103" s="7"/>
      <c r="C103" s="8"/>
      <c r="D103" s="8"/>
      <c r="E103" s="15" t="s">
        <v>69</v>
      </c>
      <c r="F103" s="15"/>
      <c r="G103" s="15" t="s">
        <v>72</v>
      </c>
      <c r="H103" s="15" t="s">
        <v>228</v>
      </c>
      <c r="I103" s="9"/>
    </row>
    <row r="104" spans="2:9" ht="15" customHeight="1" x14ac:dyDescent="0.25">
      <c r="B104" s="10"/>
      <c r="E104" s="16" t="s">
        <v>70</v>
      </c>
      <c r="F104" s="22" t="s">
        <v>71</v>
      </c>
      <c r="G104" s="16" t="s">
        <v>73</v>
      </c>
      <c r="H104" s="18" t="s">
        <v>70</v>
      </c>
      <c r="I104" s="11"/>
    </row>
    <row r="105" spans="2:9" ht="15" customHeight="1" x14ac:dyDescent="0.25">
      <c r="B105" s="10"/>
      <c r="C105" s="148" t="s">
        <v>235</v>
      </c>
      <c r="D105" s="149"/>
      <c r="E105" s="96">
        <v>1</v>
      </c>
      <c r="F105" s="28" t="s">
        <v>4</v>
      </c>
      <c r="G105" s="98">
        <v>26</v>
      </c>
      <c r="H105" s="12">
        <f t="shared" ref="H105:H112" si="12">E105*G105</f>
        <v>26</v>
      </c>
      <c r="I105" s="11"/>
    </row>
    <row r="106" spans="2:9" ht="15" customHeight="1" x14ac:dyDescent="0.25">
      <c r="B106" s="10"/>
      <c r="D106" s="103" t="s">
        <v>65</v>
      </c>
      <c r="E106" s="96">
        <v>1</v>
      </c>
      <c r="F106" s="28" t="s">
        <v>4</v>
      </c>
      <c r="G106" s="98">
        <v>8</v>
      </c>
      <c r="H106" s="12">
        <f t="shared" si="12"/>
        <v>8</v>
      </c>
      <c r="I106" s="11"/>
    </row>
    <row r="107" spans="2:9" ht="15" customHeight="1" x14ac:dyDescent="0.25">
      <c r="B107" s="10"/>
      <c r="C107" s="148" t="s">
        <v>60</v>
      </c>
      <c r="D107" s="149"/>
      <c r="E107" s="96">
        <v>0</v>
      </c>
      <c r="F107" s="28" t="s">
        <v>4</v>
      </c>
      <c r="G107" s="98">
        <v>0</v>
      </c>
      <c r="H107" s="12">
        <f t="shared" si="12"/>
        <v>0</v>
      </c>
      <c r="I107" s="11"/>
    </row>
    <row r="108" spans="2:9" ht="15" customHeight="1" x14ac:dyDescent="0.25">
      <c r="B108" s="10"/>
      <c r="D108" s="103" t="s">
        <v>65</v>
      </c>
      <c r="E108" s="96">
        <v>0</v>
      </c>
      <c r="F108" s="28" t="s">
        <v>4</v>
      </c>
      <c r="G108" s="98">
        <v>0</v>
      </c>
      <c r="H108" s="12">
        <f t="shared" si="12"/>
        <v>0</v>
      </c>
      <c r="I108" s="11"/>
    </row>
    <row r="109" spans="2:9" ht="15" customHeight="1" x14ac:dyDescent="0.25">
      <c r="B109" s="10"/>
      <c r="C109" s="148" t="s">
        <v>60</v>
      </c>
      <c r="D109" s="149"/>
      <c r="E109" s="96">
        <v>0</v>
      </c>
      <c r="F109" s="28" t="s">
        <v>4</v>
      </c>
      <c r="G109" s="98">
        <v>0</v>
      </c>
      <c r="H109" s="12">
        <f t="shared" si="12"/>
        <v>0</v>
      </c>
      <c r="I109" s="11"/>
    </row>
    <row r="110" spans="2:9" ht="15" customHeight="1" x14ac:dyDescent="0.25">
      <c r="B110" s="10"/>
      <c r="D110" s="103" t="s">
        <v>65</v>
      </c>
      <c r="E110" s="96">
        <v>0</v>
      </c>
      <c r="F110" s="28" t="s">
        <v>4</v>
      </c>
      <c r="G110" s="98">
        <v>0</v>
      </c>
      <c r="H110" s="12">
        <f t="shared" si="12"/>
        <v>0</v>
      </c>
      <c r="I110" s="11"/>
    </row>
    <row r="111" spans="2:9" ht="15" customHeight="1" x14ac:dyDescent="0.25">
      <c r="B111" s="10"/>
      <c r="C111" s="148" t="s">
        <v>60</v>
      </c>
      <c r="D111" s="149"/>
      <c r="E111" s="96">
        <v>0</v>
      </c>
      <c r="F111" s="28" t="s">
        <v>4</v>
      </c>
      <c r="G111" s="98">
        <v>0</v>
      </c>
      <c r="H111" s="12">
        <f t="shared" si="12"/>
        <v>0</v>
      </c>
      <c r="I111" s="11"/>
    </row>
    <row r="112" spans="2:9" ht="15" customHeight="1" x14ac:dyDescent="0.25">
      <c r="B112" s="10"/>
      <c r="D112" s="103" t="s">
        <v>65</v>
      </c>
      <c r="E112" s="96">
        <v>0</v>
      </c>
      <c r="F112" s="28" t="s">
        <v>4</v>
      </c>
      <c r="G112" s="98">
        <v>0</v>
      </c>
      <c r="H112" s="12">
        <f t="shared" si="12"/>
        <v>0</v>
      </c>
      <c r="I112" s="11"/>
    </row>
    <row r="113" spans="2:9" ht="4.9000000000000004" customHeight="1" thickBot="1" x14ac:dyDescent="0.3">
      <c r="B113" s="13"/>
      <c r="C113" s="4"/>
      <c r="D113" s="4"/>
      <c r="E113" s="4"/>
      <c r="F113" s="4"/>
      <c r="G113" s="4"/>
      <c r="H113" s="4"/>
      <c r="I113" s="14"/>
    </row>
    <row r="115" spans="2:9" ht="15" customHeight="1" thickBot="1" x14ac:dyDescent="0.3">
      <c r="C115" s="17" t="s">
        <v>218</v>
      </c>
    </row>
    <row r="116" spans="2:9" ht="15" customHeight="1" x14ac:dyDescent="0.25">
      <c r="B116" s="7"/>
      <c r="C116" s="8"/>
      <c r="D116" s="8"/>
      <c r="E116" s="15" t="s">
        <v>69</v>
      </c>
      <c r="F116" s="15"/>
      <c r="G116" s="15" t="s">
        <v>72</v>
      </c>
      <c r="H116" s="15" t="s">
        <v>228</v>
      </c>
      <c r="I116" s="9"/>
    </row>
    <row r="117" spans="2:9" ht="15" customHeight="1" x14ac:dyDescent="0.25">
      <c r="B117" s="10"/>
      <c r="E117" s="16" t="s">
        <v>70</v>
      </c>
      <c r="F117" s="22" t="s">
        <v>71</v>
      </c>
      <c r="G117" s="16" t="s">
        <v>73</v>
      </c>
      <c r="H117" s="18" t="s">
        <v>70</v>
      </c>
      <c r="I117" s="11"/>
    </row>
    <row r="118" spans="2:9" ht="15" customHeight="1" x14ac:dyDescent="0.25">
      <c r="B118" s="10"/>
      <c r="C118" s="151" t="s">
        <v>3</v>
      </c>
      <c r="D118" s="152"/>
      <c r="E118" s="96">
        <v>0</v>
      </c>
      <c r="F118" s="28" t="s">
        <v>4</v>
      </c>
      <c r="G118" s="98">
        <v>0</v>
      </c>
      <c r="H118" s="12">
        <f t="shared" ref="H118:H127" si="13">E118*G118</f>
        <v>0</v>
      </c>
      <c r="I118" s="11"/>
    </row>
    <row r="119" spans="2:9" ht="15" customHeight="1" x14ac:dyDescent="0.25">
      <c r="B119" s="10"/>
      <c r="D119" s="103" t="s">
        <v>65</v>
      </c>
      <c r="E119" s="96">
        <v>0</v>
      </c>
      <c r="F119" s="28" t="s">
        <v>4</v>
      </c>
      <c r="G119" s="98">
        <v>0</v>
      </c>
      <c r="H119" s="12">
        <f t="shared" si="13"/>
        <v>0</v>
      </c>
      <c r="I119" s="11"/>
    </row>
    <row r="120" spans="2:9" ht="15" customHeight="1" x14ac:dyDescent="0.25">
      <c r="B120" s="10"/>
      <c r="C120" s="151" t="s">
        <v>3</v>
      </c>
      <c r="D120" s="152"/>
      <c r="E120" s="96">
        <v>0</v>
      </c>
      <c r="F120" s="28" t="s">
        <v>4</v>
      </c>
      <c r="G120" s="98">
        <v>0</v>
      </c>
      <c r="H120" s="12">
        <f t="shared" si="13"/>
        <v>0</v>
      </c>
      <c r="I120" s="11"/>
    </row>
    <row r="121" spans="2:9" ht="15" customHeight="1" x14ac:dyDescent="0.25">
      <c r="B121" s="10"/>
      <c r="D121" s="103" t="s">
        <v>65</v>
      </c>
      <c r="E121" s="96">
        <v>0</v>
      </c>
      <c r="F121" s="28" t="s">
        <v>4</v>
      </c>
      <c r="G121" s="98">
        <v>0</v>
      </c>
      <c r="H121" s="12">
        <f t="shared" si="13"/>
        <v>0</v>
      </c>
      <c r="I121" s="11"/>
    </row>
    <row r="122" spans="2:9" ht="15" customHeight="1" x14ac:dyDescent="0.25">
      <c r="B122" s="10"/>
      <c r="C122" s="151" t="s">
        <v>60</v>
      </c>
      <c r="D122" s="152"/>
      <c r="E122" s="96">
        <v>0</v>
      </c>
      <c r="F122" s="28" t="s">
        <v>4</v>
      </c>
      <c r="G122" s="98">
        <v>0</v>
      </c>
      <c r="H122" s="12">
        <f t="shared" si="13"/>
        <v>0</v>
      </c>
      <c r="I122" s="11"/>
    </row>
    <row r="123" spans="2:9" ht="15" customHeight="1" x14ac:dyDescent="0.25">
      <c r="B123" s="10"/>
      <c r="D123" s="103" t="s">
        <v>65</v>
      </c>
      <c r="E123" s="96">
        <v>0</v>
      </c>
      <c r="F123" s="28" t="s">
        <v>4</v>
      </c>
      <c r="G123" s="98">
        <v>0</v>
      </c>
      <c r="H123" s="12">
        <f t="shared" si="13"/>
        <v>0</v>
      </c>
      <c r="I123" s="11"/>
    </row>
    <row r="124" spans="2:9" ht="15" customHeight="1" x14ac:dyDescent="0.25">
      <c r="B124" s="10"/>
      <c r="C124" s="151" t="s">
        <v>60</v>
      </c>
      <c r="D124" s="152"/>
      <c r="E124" s="96">
        <v>0</v>
      </c>
      <c r="F124" s="28" t="s">
        <v>4</v>
      </c>
      <c r="G124" s="98">
        <v>0</v>
      </c>
      <c r="H124" s="12">
        <f t="shared" si="13"/>
        <v>0</v>
      </c>
      <c r="I124" s="11"/>
    </row>
    <row r="125" spans="2:9" ht="15" customHeight="1" x14ac:dyDescent="0.25">
      <c r="B125" s="10"/>
      <c r="D125" s="103" t="s">
        <v>65</v>
      </c>
      <c r="E125" s="96">
        <v>0</v>
      </c>
      <c r="F125" s="28" t="s">
        <v>4</v>
      </c>
      <c r="G125" s="98">
        <v>0</v>
      </c>
      <c r="H125" s="12">
        <f t="shared" si="13"/>
        <v>0</v>
      </c>
      <c r="I125" s="11"/>
    </row>
    <row r="126" spans="2:9" ht="15" customHeight="1" x14ac:dyDescent="0.25">
      <c r="B126" s="10"/>
      <c r="C126" s="151" t="s">
        <v>60</v>
      </c>
      <c r="D126" s="152"/>
      <c r="E126" s="96">
        <v>0</v>
      </c>
      <c r="F126" s="28" t="s">
        <v>4</v>
      </c>
      <c r="G126" s="98">
        <v>0</v>
      </c>
      <c r="H126" s="12">
        <f t="shared" si="13"/>
        <v>0</v>
      </c>
      <c r="I126" s="11"/>
    </row>
    <row r="127" spans="2:9" ht="15" customHeight="1" x14ac:dyDescent="0.25">
      <c r="B127" s="10"/>
      <c r="D127" s="103" t="s">
        <v>65</v>
      </c>
      <c r="E127" s="96">
        <v>0</v>
      </c>
      <c r="F127" s="28" t="s">
        <v>4</v>
      </c>
      <c r="G127" s="98">
        <v>0</v>
      </c>
      <c r="H127" s="12">
        <f t="shared" si="13"/>
        <v>0</v>
      </c>
      <c r="I127" s="11"/>
    </row>
    <row r="128" spans="2:9" ht="4.9000000000000004" customHeight="1" thickBot="1" x14ac:dyDescent="0.3">
      <c r="B128" s="13"/>
      <c r="C128" s="4"/>
      <c r="D128" s="4"/>
      <c r="E128" s="4"/>
      <c r="F128" s="4"/>
      <c r="G128" s="4"/>
      <c r="H128" s="4"/>
      <c r="I128" s="14"/>
    </row>
    <row r="129" spans="2:11" ht="15" customHeight="1" x14ac:dyDescent="0.25">
      <c r="C129" s="24"/>
    </row>
    <row r="131" spans="2:11" ht="15" customHeight="1" thickBot="1" x14ac:dyDescent="0.3">
      <c r="C131" s="17" t="s">
        <v>78</v>
      </c>
    </row>
    <row r="132" spans="2:11" ht="15" customHeight="1" x14ac:dyDescent="0.25">
      <c r="B132" s="7"/>
      <c r="C132" s="8"/>
      <c r="D132" s="8"/>
      <c r="E132" s="15" t="s">
        <v>69</v>
      </c>
      <c r="F132" s="15"/>
      <c r="G132" s="15" t="s">
        <v>72</v>
      </c>
      <c r="H132" s="15" t="s">
        <v>228</v>
      </c>
      <c r="I132" s="9"/>
    </row>
    <row r="133" spans="2:11" ht="15" customHeight="1" x14ac:dyDescent="0.25">
      <c r="B133" s="10"/>
      <c r="E133" s="16" t="s">
        <v>70</v>
      </c>
      <c r="F133" s="22" t="s">
        <v>71</v>
      </c>
      <c r="G133" s="16" t="s">
        <v>73</v>
      </c>
      <c r="H133" s="18" t="s">
        <v>70</v>
      </c>
      <c r="I133" s="11"/>
    </row>
    <row r="134" spans="2:11" ht="15" customHeight="1" x14ac:dyDescent="0.25">
      <c r="B134" s="10"/>
      <c r="C134" s="166" t="s">
        <v>239</v>
      </c>
      <c r="D134" s="166"/>
      <c r="E134" s="96">
        <v>67</v>
      </c>
      <c r="F134" s="104" t="s">
        <v>25</v>
      </c>
      <c r="G134" s="98">
        <v>1.1499999999999999</v>
      </c>
      <c r="H134" s="12">
        <f>E134*G134</f>
        <v>77.05</v>
      </c>
      <c r="I134" s="11"/>
    </row>
    <row r="135" spans="2:11" ht="15" customHeight="1" x14ac:dyDescent="0.25">
      <c r="B135" s="10"/>
      <c r="C135" s="166" t="s">
        <v>131</v>
      </c>
      <c r="D135" s="166"/>
      <c r="E135" s="96">
        <v>0</v>
      </c>
      <c r="F135" s="104" t="s">
        <v>23</v>
      </c>
      <c r="G135" s="98">
        <v>0</v>
      </c>
      <c r="H135" s="12">
        <f>E135*G135</f>
        <v>0</v>
      </c>
      <c r="I135" s="11"/>
    </row>
    <row r="136" spans="2:11" ht="15" customHeight="1" x14ac:dyDescent="0.25">
      <c r="B136" s="10"/>
      <c r="C136" s="166" t="s">
        <v>131</v>
      </c>
      <c r="D136" s="166"/>
      <c r="E136" s="96">
        <v>0</v>
      </c>
      <c r="F136" s="104" t="s">
        <v>23</v>
      </c>
      <c r="G136" s="98">
        <v>0</v>
      </c>
      <c r="H136" s="12">
        <f t="shared" ref="H136:H137" si="14">E136*G136</f>
        <v>0</v>
      </c>
      <c r="I136" s="11"/>
    </row>
    <row r="137" spans="2:11" ht="15" customHeight="1" x14ac:dyDescent="0.25">
      <c r="B137" s="10"/>
      <c r="C137" s="166" t="s">
        <v>131</v>
      </c>
      <c r="D137" s="166"/>
      <c r="E137" s="96">
        <v>0</v>
      </c>
      <c r="F137" s="104" t="s">
        <v>23</v>
      </c>
      <c r="G137" s="98">
        <v>0</v>
      </c>
      <c r="H137" s="12">
        <f t="shared" si="14"/>
        <v>0</v>
      </c>
      <c r="I137" s="11"/>
    </row>
    <row r="138" spans="2:11" ht="15" customHeight="1" x14ac:dyDescent="0.25">
      <c r="B138" s="10"/>
      <c r="C138" s="166" t="s">
        <v>131</v>
      </c>
      <c r="D138" s="166"/>
      <c r="E138" s="96">
        <v>0</v>
      </c>
      <c r="F138" s="104" t="s">
        <v>23</v>
      </c>
      <c r="G138" s="98">
        <v>0</v>
      </c>
      <c r="H138" s="12">
        <f>E138*G138</f>
        <v>0</v>
      </c>
      <c r="I138" s="11"/>
    </row>
    <row r="139" spans="2:11" ht="15" customHeight="1" x14ac:dyDescent="0.25">
      <c r="B139" s="10"/>
      <c r="C139" s="127"/>
      <c r="D139" s="127"/>
      <c r="E139" s="128"/>
      <c r="F139" s="129"/>
      <c r="G139" s="130"/>
      <c r="H139" s="12"/>
      <c r="I139" s="11"/>
    </row>
    <row r="140" spans="2:11" ht="15" customHeight="1" x14ac:dyDescent="0.25">
      <c r="B140" s="10"/>
      <c r="C140" s="165" t="s">
        <v>222</v>
      </c>
      <c r="D140" s="165"/>
      <c r="E140" s="96">
        <v>0</v>
      </c>
      <c r="F140" s="104" t="s">
        <v>25</v>
      </c>
      <c r="G140" s="98">
        <v>0</v>
      </c>
      <c r="H140" s="12">
        <f>E140*G140</f>
        <v>0</v>
      </c>
      <c r="I140" s="11"/>
    </row>
    <row r="141" spans="2:11" ht="15" customHeight="1" x14ac:dyDescent="0.25">
      <c r="B141" s="10"/>
      <c r="C141" s="147" t="s">
        <v>46</v>
      </c>
      <c r="D141" s="147"/>
      <c r="E141" s="131">
        <f>E6</f>
        <v>67</v>
      </c>
      <c r="F141" s="104" t="s">
        <v>25</v>
      </c>
      <c r="G141" s="98">
        <v>0.3</v>
      </c>
      <c r="H141" s="12">
        <f t="shared" ref="H141" si="15">E141*G141</f>
        <v>20.099999999999998</v>
      </c>
      <c r="I141" s="11"/>
      <c r="K141" s="12">
        <f>H134+H141</f>
        <v>97.149999999999991</v>
      </c>
    </row>
    <row r="142" spans="2:11" ht="4.9000000000000004" customHeight="1" thickBot="1" x14ac:dyDescent="0.3">
      <c r="B142" s="13"/>
      <c r="C142" s="4"/>
      <c r="D142" s="4"/>
      <c r="E142" s="4"/>
      <c r="F142" s="4"/>
      <c r="G142" s="4"/>
      <c r="H142" s="4"/>
      <c r="I142" s="14"/>
    </row>
    <row r="143" spans="2:11" ht="15" customHeight="1" x14ac:dyDescent="0.25">
      <c r="C143" s="24"/>
    </row>
    <row r="145" spans="2:11" ht="15" customHeight="1" thickBot="1" x14ac:dyDescent="0.3">
      <c r="C145" s="17" t="s">
        <v>51</v>
      </c>
    </row>
    <row r="146" spans="2:11" ht="15" customHeight="1" x14ac:dyDescent="0.25">
      <c r="B146" s="7"/>
      <c r="C146" s="25"/>
      <c r="D146" s="8"/>
      <c r="E146" s="19" t="s">
        <v>191</v>
      </c>
      <c r="F146" s="8"/>
      <c r="G146" s="15" t="s">
        <v>204</v>
      </c>
      <c r="H146" s="15" t="s">
        <v>228</v>
      </c>
      <c r="I146" s="9"/>
    </row>
    <row r="147" spans="2:11" ht="15" customHeight="1" x14ac:dyDescent="0.25">
      <c r="B147" s="10"/>
      <c r="C147" s="3"/>
      <c r="D147" s="3"/>
      <c r="E147" s="20" t="s">
        <v>82</v>
      </c>
      <c r="F147" s="3"/>
      <c r="G147" s="18" t="s">
        <v>205</v>
      </c>
      <c r="H147" s="18" t="s">
        <v>70</v>
      </c>
      <c r="I147" s="11"/>
    </row>
    <row r="148" spans="2:11" ht="15" customHeight="1" x14ac:dyDescent="0.25">
      <c r="B148" s="10"/>
      <c r="C148" s="147" t="s">
        <v>94</v>
      </c>
      <c r="D148" s="164"/>
      <c r="E148" s="139">
        <v>1</v>
      </c>
      <c r="G148" s="132">
        <v>13.8</v>
      </c>
      <c r="H148" s="12">
        <f>E148*G148</f>
        <v>13.8</v>
      </c>
      <c r="I148" s="11"/>
    </row>
    <row r="149" spans="2:11" ht="15" customHeight="1" x14ac:dyDescent="0.25">
      <c r="B149" s="10"/>
      <c r="C149" s="147" t="s">
        <v>95</v>
      </c>
      <c r="D149" s="147"/>
      <c r="E149" s="96"/>
      <c r="G149" s="98"/>
      <c r="H149" s="12">
        <f>(E149*G149)/$E$4</f>
        <v>0</v>
      </c>
      <c r="I149" s="11"/>
    </row>
    <row r="150" spans="2:11" ht="4.9000000000000004" customHeight="1" thickBot="1" x14ac:dyDescent="0.3">
      <c r="B150" s="13"/>
      <c r="C150" s="4"/>
      <c r="D150" s="4"/>
      <c r="E150" s="4"/>
      <c r="F150" s="4"/>
      <c r="G150" s="4"/>
      <c r="H150" s="4"/>
      <c r="I150" s="14"/>
    </row>
    <row r="152" spans="2:11" ht="15" customHeight="1" thickBot="1" x14ac:dyDescent="0.3">
      <c r="C152" s="17" t="s">
        <v>206</v>
      </c>
    </row>
    <row r="153" spans="2:11" ht="15" customHeight="1" x14ac:dyDescent="0.25">
      <c r="B153" s="7"/>
      <c r="C153" s="25"/>
      <c r="D153" s="8"/>
      <c r="E153" s="19"/>
      <c r="F153" s="8"/>
      <c r="G153" s="15"/>
      <c r="H153" s="15" t="s">
        <v>228</v>
      </c>
      <c r="I153" s="9"/>
    </row>
    <row r="154" spans="2:11" ht="15" customHeight="1" x14ac:dyDescent="0.25">
      <c r="B154" s="10"/>
      <c r="C154" s="3"/>
      <c r="D154" s="3"/>
      <c r="E154" s="20"/>
      <c r="F154" s="3"/>
      <c r="G154" s="18"/>
      <c r="H154" s="18" t="s">
        <v>70</v>
      </c>
      <c r="I154" s="11"/>
    </row>
    <row r="155" spans="2:11" ht="15" customHeight="1" x14ac:dyDescent="0.25">
      <c r="B155" s="10"/>
      <c r="C155" s="147" t="s">
        <v>207</v>
      </c>
      <c r="D155" s="147"/>
      <c r="H155" s="132">
        <v>0</v>
      </c>
      <c r="I155" s="11"/>
    </row>
    <row r="156" spans="2:11" ht="15" customHeight="1" x14ac:dyDescent="0.25">
      <c r="B156" s="10"/>
      <c r="C156" s="21" t="s">
        <v>208</v>
      </c>
      <c r="D156" s="21"/>
      <c r="H156" s="132">
        <v>0</v>
      </c>
      <c r="I156" s="11"/>
    </row>
    <row r="157" spans="2:11" ht="15" customHeight="1" x14ac:dyDescent="0.25">
      <c r="B157" s="10"/>
      <c r="C157" s="21" t="s">
        <v>240</v>
      </c>
      <c r="D157" s="21"/>
      <c r="H157" s="132">
        <v>10</v>
      </c>
      <c r="I157" s="11"/>
    </row>
    <row r="158" spans="2:11" ht="15" customHeight="1" x14ac:dyDescent="0.25">
      <c r="B158" s="10"/>
      <c r="C158" s="147" t="s">
        <v>220</v>
      </c>
      <c r="D158" s="147"/>
      <c r="H158" s="132">
        <v>19.29</v>
      </c>
      <c r="I158" s="11"/>
      <c r="K158" s="138" t="s">
        <v>251</v>
      </c>
    </row>
    <row r="159" spans="2:11" ht="4.9000000000000004" customHeight="1" thickBot="1" x14ac:dyDescent="0.3">
      <c r="B159" s="13"/>
      <c r="C159" s="4"/>
      <c r="D159" s="4"/>
      <c r="E159" s="4"/>
      <c r="F159" s="4"/>
      <c r="G159" s="4"/>
      <c r="H159" s="4"/>
      <c r="I159" s="14"/>
    </row>
  </sheetData>
  <mergeCells count="58">
    <mergeCell ref="C35:D35"/>
    <mergeCell ref="C36:D36"/>
    <mergeCell ref="C120:D120"/>
    <mergeCell ref="C94:D94"/>
    <mergeCell ref="C98:D98"/>
    <mergeCell ref="C69:D69"/>
    <mergeCell ref="C107:D107"/>
    <mergeCell ref="C111:D111"/>
    <mergeCell ref="C72:D72"/>
    <mergeCell ref="C96:D96"/>
    <mergeCell ref="C109:D109"/>
    <mergeCell ref="C71:D71"/>
    <mergeCell ref="C53:D53"/>
    <mergeCell ref="C60:D60"/>
    <mergeCell ref="C62:D62"/>
    <mergeCell ref="C54:D54"/>
    <mergeCell ref="C122:D122"/>
    <mergeCell ref="C148:D148"/>
    <mergeCell ref="C141:D141"/>
    <mergeCell ref="C140:D140"/>
    <mergeCell ref="C126:D126"/>
    <mergeCell ref="C134:D134"/>
    <mergeCell ref="C135:D135"/>
    <mergeCell ref="C138:D138"/>
    <mergeCell ref="C136:D136"/>
    <mergeCell ref="C137:D137"/>
    <mergeCell ref="C3:E3"/>
    <mergeCell ref="C5:E5"/>
    <mergeCell ref="C50:D50"/>
    <mergeCell ref="C51:D51"/>
    <mergeCell ref="C52:D52"/>
    <mergeCell ref="B21:D21"/>
    <mergeCell ref="C24:D24"/>
    <mergeCell ref="C27:D27"/>
    <mergeCell ref="C7:E7"/>
    <mergeCell ref="C9:E9"/>
    <mergeCell ref="C25:D25"/>
    <mergeCell ref="C13:D13"/>
    <mergeCell ref="C26:D26"/>
    <mergeCell ref="C18:D18"/>
    <mergeCell ref="C33:D33"/>
    <mergeCell ref="C34:D34"/>
    <mergeCell ref="C155:D155"/>
    <mergeCell ref="C158:D158"/>
    <mergeCell ref="C37:D37"/>
    <mergeCell ref="C38:D38"/>
    <mergeCell ref="C39:D39"/>
    <mergeCell ref="C40:D40"/>
    <mergeCell ref="C41:D41"/>
    <mergeCell ref="C42:D42"/>
    <mergeCell ref="C43:D43"/>
    <mergeCell ref="C70:D70"/>
    <mergeCell ref="C149:D149"/>
    <mergeCell ref="C124:D124"/>
    <mergeCell ref="C73:D73"/>
    <mergeCell ref="C118:D118"/>
    <mergeCell ref="C105:D105"/>
    <mergeCell ref="C92:D9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0000000}">
          <x14:formula1>
            <xm:f>Data!$H$2:$H$16</xm:f>
          </x14:formula1>
          <xm:sqref>C134:D139</xm:sqref>
        </x14:dataValidation>
        <x14:dataValidation type="list" allowBlank="1" showInputMessage="1" showErrorMessage="1" xr:uid="{00000000-0002-0000-0000-000001000000}">
          <x14:formula1>
            <xm:f>Data!$B$2:$B$27</xm:f>
          </x14:formula1>
          <xm:sqref>C6:D6</xm:sqref>
        </x14:dataValidation>
        <x14:dataValidation type="list" allowBlank="1" showInputMessage="1" showErrorMessage="1" xr:uid="{00000000-0002-0000-0000-000002000000}">
          <x14:formula1>
            <xm:f>Data!$D$23:$D$34</xm:f>
          </x14:formula1>
          <xm:sqref>C3:E3</xm:sqref>
        </x14:dataValidation>
        <x14:dataValidation type="list" allowBlank="1" showInputMessage="1" showErrorMessage="1" xr:uid="{00000000-0002-0000-0000-000003000000}">
          <x14:formula1>
            <xm:f>Data!$F$29:$F$34</xm:f>
          </x14:formula1>
          <xm:sqref>C60:D60 C62:D62</xm:sqref>
        </x14:dataValidation>
        <x14:dataValidation type="list" allowBlank="1" showInputMessage="1" showErrorMessage="1" xr:uid="{00000000-0002-0000-0000-000004000000}">
          <x14:formula1>
            <xm:f>Data!$F$29:$F$32</xm:f>
          </x14:formula1>
          <xm:sqref>F60 F62</xm:sqref>
        </x14:dataValidation>
        <x14:dataValidation type="list" allowBlank="1" showInputMessage="1" showErrorMessage="1" xr:uid="{00000000-0002-0000-0000-000006000000}">
          <x14:formula1>
            <xm:f>Data!$F$21:$F$27</xm:f>
          </x14:formula1>
          <xm:sqref>D61 D63</xm:sqref>
        </x14:dataValidation>
        <x14:dataValidation type="list" allowBlank="1" showInputMessage="1" showErrorMessage="1" xr:uid="{00000000-0002-0000-0000-000007000000}">
          <x14:formula1>
            <xm:f>Data!$L$21:$L$26</xm:f>
          </x14:formula1>
          <xm:sqref>D93 D95 D97 D99</xm:sqref>
        </x14:dataValidation>
        <x14:dataValidation type="list" allowBlank="1" showInputMessage="1" showErrorMessage="1" xr:uid="{00000000-0002-0000-0000-000008000000}">
          <x14:formula1>
            <xm:f>Data!$J$16:$J$24</xm:f>
          </x14:formula1>
          <xm:sqref>C118:D118 C120:D120 C122:D122 C124:D124 C126:D126 C105:D105 C107:D107 C109:D109 C111:D111</xm:sqref>
        </x14:dataValidation>
        <x14:dataValidation type="list" allowBlank="1" showInputMessage="1" showErrorMessage="1" xr:uid="{00000000-0002-0000-0000-000009000000}">
          <x14:formula1>
            <xm:f>Data!$J$28:$J$34</xm:f>
          </x14:formula1>
          <xm:sqref>C9:E9</xm:sqref>
        </x14:dataValidation>
        <x14:dataValidation type="list" allowBlank="1" showInputMessage="1" showErrorMessage="1" xr:uid="{00000000-0002-0000-0000-00000A000000}">
          <x14:formula1>
            <xm:f>Data!$L$29:$L$34</xm:f>
          </x14:formula1>
          <xm:sqref>D106 D108 D110 D112 D119 D121 D123 D125 D127</xm:sqref>
        </x14:dataValidation>
        <x14:dataValidation type="list" allowBlank="1" showInputMessage="1" showErrorMessage="1" xr:uid="{00000000-0002-0000-0000-00000B000000}">
          <x14:formula1>
            <xm:f>Data!$B$2:$B$34</xm:f>
          </x14:formula1>
          <xm:sqref>C5:E5 C25:D26</xm:sqref>
        </x14:dataValidation>
        <x14:dataValidation type="list" allowBlank="1" showInputMessage="1" showErrorMessage="1" xr:uid="{00000000-0002-0000-0000-00000C000000}">
          <x14:formula1>
            <xm:f>Data!$D$2:$D$12</xm:f>
          </x14:formula1>
          <xm:sqref>C7:E7 F25:F26 F134:F141</xm:sqref>
        </x14:dataValidation>
        <x14:dataValidation type="list" allowBlank="1" showInputMessage="1" showErrorMessage="1" xr:uid="{00000000-0002-0000-0000-00000D000000}">
          <x14:formula1>
            <xm:f>Data!$F$2:$F$18</xm:f>
          </x14:formula1>
          <xm:sqref>C50:D54 C69:D73 C33:D40</xm:sqref>
        </x14:dataValidation>
        <x14:dataValidation type="list" allowBlank="1" showInputMessage="1" showErrorMessage="1" xr:uid="{00000000-0002-0000-0000-00000E000000}">
          <x14:formula1>
            <xm:f>Data!$J$2:$J$14</xm:f>
          </x14:formula1>
          <xm:sqref>C92:D92 C94:D94 C96:D96 C98:D98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K62"/>
  <sheetViews>
    <sheetView tabSelected="1" zoomScale="150" zoomScaleNormal="150" workbookViewId="0">
      <selection activeCell="A2" sqref="A2"/>
    </sheetView>
  </sheetViews>
  <sheetFormatPr defaultColWidth="8.85546875" defaultRowHeight="15" customHeight="1" x14ac:dyDescent="0.25"/>
  <cols>
    <col min="1" max="2" width="8.85546875" style="1"/>
    <col min="3" max="3" width="11.7109375" style="1" customWidth="1"/>
    <col min="4" max="8" width="8.7109375" style="1" customWidth="1"/>
    <col min="9" max="9" width="10.7109375" style="1" customWidth="1"/>
    <col min="10" max="10" width="1.7109375" style="1" customWidth="1"/>
    <col min="11" max="11" width="9.7109375" style="1" customWidth="1"/>
    <col min="12" max="16384" width="8.85546875" style="1"/>
  </cols>
  <sheetData>
    <row r="1" spans="3:11" ht="4.9000000000000004" customHeight="1" x14ac:dyDescent="0.25"/>
    <row r="2" spans="3:11" ht="98.25" customHeight="1" x14ac:dyDescent="0.25"/>
    <row r="3" spans="3:11" ht="18" customHeight="1" x14ac:dyDescent="0.25">
      <c r="C3" s="142" t="s">
        <v>115</v>
      </c>
      <c r="D3" s="142"/>
      <c r="E3" s="142"/>
      <c r="F3" s="142"/>
      <c r="G3" s="142"/>
      <c r="H3" s="142"/>
      <c r="I3" s="142"/>
      <c r="K3" s="169" t="s">
        <v>258</v>
      </c>
    </row>
    <row r="4" spans="3:11" ht="18" customHeight="1" x14ac:dyDescent="0.25">
      <c r="C4" s="134" t="str">
        <f>'Input Page'!C3:F3&amp;" -- "&amp;'Input Page'!C5:F5&amp;", "&amp;'Input Page'!C9:E9</f>
        <v>San Luis Valley -- Barley - Malting, Irrigated - Pivot</v>
      </c>
      <c r="F4" s="32"/>
      <c r="I4" s="33">
        <f>'Input Page'!E2</f>
        <v>2025</v>
      </c>
      <c r="K4" s="170" t="s">
        <v>259</v>
      </c>
    </row>
    <row r="5" spans="3:11" ht="13.9" customHeight="1" x14ac:dyDescent="0.25">
      <c r="C5" s="110" t="s">
        <v>0</v>
      </c>
      <c r="D5" s="111"/>
      <c r="E5" s="111"/>
      <c r="F5" s="111"/>
      <c r="G5" s="111"/>
      <c r="H5" s="111"/>
      <c r="I5" s="111"/>
      <c r="J5" s="111"/>
      <c r="K5" s="111"/>
    </row>
    <row r="6" spans="3:11" ht="13.9" customHeight="1" x14ac:dyDescent="0.25">
      <c r="C6" s="36" t="s">
        <v>193</v>
      </c>
      <c r="E6" s="115" t="s">
        <v>223</v>
      </c>
      <c r="F6" s="36"/>
      <c r="G6" s="35" t="s">
        <v>85</v>
      </c>
      <c r="H6" s="146" t="s">
        <v>87</v>
      </c>
      <c r="I6" s="146"/>
      <c r="K6" s="115"/>
    </row>
    <row r="7" spans="3:11" ht="13.9" customHeight="1" thickBot="1" x14ac:dyDescent="0.3">
      <c r="C7" s="39"/>
      <c r="D7" s="39"/>
      <c r="E7" s="38" t="s">
        <v>224</v>
      </c>
      <c r="F7" s="38" t="s">
        <v>84</v>
      </c>
      <c r="G7" s="37" t="s">
        <v>86</v>
      </c>
      <c r="H7" s="37" t="s">
        <v>86</v>
      </c>
      <c r="I7" s="37" t="s">
        <v>83</v>
      </c>
      <c r="J7" s="4"/>
      <c r="K7" s="171" t="s">
        <v>83</v>
      </c>
    </row>
    <row r="8" spans="3:11" ht="13.9" customHeight="1" x14ac:dyDescent="0.25">
      <c r="C8" s="34" t="str">
        <f>'Input Page'!C24:D24</f>
        <v>Barley - Malting</v>
      </c>
      <c r="E8" s="40">
        <f>'Input Page'!E24</f>
        <v>67</v>
      </c>
      <c r="F8" s="41" t="str">
        <f>'Input Page'!F24</f>
        <v>cwt</v>
      </c>
      <c r="G8" s="42">
        <f>'Input Page'!G24</f>
        <v>12.25</v>
      </c>
      <c r="H8" s="43"/>
      <c r="I8" s="112">
        <f>E8*G8</f>
        <v>820.75</v>
      </c>
      <c r="K8" s="172">
        <v>0</v>
      </c>
    </row>
    <row r="9" spans="3:11" ht="13.9" customHeight="1" x14ac:dyDescent="0.25">
      <c r="C9" s="34" t="str">
        <f>'Input Page'!C25</f>
        <v>Barley - Feed</v>
      </c>
      <c r="E9" s="40">
        <f>'Input Page'!E25</f>
        <v>0</v>
      </c>
      <c r="F9" s="41" t="str">
        <f>'Input Page'!F25</f>
        <v>Units</v>
      </c>
      <c r="G9" s="43">
        <f>'Input Page'!G25</f>
        <v>0</v>
      </c>
      <c r="H9" s="43"/>
      <c r="I9" s="112">
        <f>E9*G9</f>
        <v>0</v>
      </c>
      <c r="K9" s="172">
        <v>0</v>
      </c>
    </row>
    <row r="10" spans="3:11" ht="13.9" customHeight="1" x14ac:dyDescent="0.25">
      <c r="C10" s="34" t="str">
        <f>'Input Page'!C26</f>
        <v>Crop</v>
      </c>
      <c r="E10" s="40">
        <f>'Input Page'!E26</f>
        <v>0</v>
      </c>
      <c r="F10" s="41" t="str">
        <f>'Input Page'!F26</f>
        <v>Units</v>
      </c>
      <c r="G10" s="43">
        <f>'Input Page'!G26</f>
        <v>0</v>
      </c>
      <c r="H10" s="43"/>
      <c r="I10" s="112">
        <f>E10*G10</f>
        <v>0</v>
      </c>
      <c r="K10" s="172">
        <v>0</v>
      </c>
    </row>
    <row r="11" spans="3:11" ht="13.9" customHeight="1" x14ac:dyDescent="0.25">
      <c r="C11" s="34" t="s">
        <v>76</v>
      </c>
      <c r="E11" s="40"/>
      <c r="F11" s="41"/>
      <c r="G11" s="43"/>
      <c r="H11" s="43"/>
      <c r="I11" s="112">
        <f>'Input Page'!H27</f>
        <v>0</v>
      </c>
      <c r="K11" s="172">
        <v>0</v>
      </c>
    </row>
    <row r="12" spans="3:11" ht="4.9000000000000004" customHeight="1" thickBot="1" x14ac:dyDescent="0.3">
      <c r="C12" s="44"/>
      <c r="D12" s="77"/>
      <c r="E12" s="44"/>
      <c r="F12" s="44"/>
      <c r="G12" s="44"/>
      <c r="H12" s="44"/>
      <c r="I12" s="113"/>
      <c r="J12" s="113"/>
      <c r="K12" s="113"/>
    </row>
    <row r="13" spans="3:11" ht="13.9" customHeight="1" thickTop="1" x14ac:dyDescent="0.25">
      <c r="C13" s="34" t="s">
        <v>88</v>
      </c>
      <c r="E13" s="34"/>
      <c r="F13" s="34"/>
      <c r="G13" s="34"/>
      <c r="H13" s="42">
        <f>I13/E8</f>
        <v>12.25</v>
      </c>
      <c r="I13" s="114">
        <f>SUM(I8:I12)</f>
        <v>820.75</v>
      </c>
      <c r="K13" s="114">
        <f>SUM(K8:K12)</f>
        <v>0</v>
      </c>
    </row>
    <row r="14" spans="3:11" ht="15" customHeight="1" x14ac:dyDescent="0.25">
      <c r="C14" s="34"/>
      <c r="D14" s="34"/>
      <c r="E14" s="34"/>
      <c r="F14" s="34"/>
      <c r="G14" s="34"/>
      <c r="H14" s="34"/>
    </row>
    <row r="15" spans="3:11" ht="13.9" customHeight="1" x14ac:dyDescent="0.25">
      <c r="C15" s="110" t="s">
        <v>96</v>
      </c>
      <c r="D15" s="111"/>
      <c r="E15" s="111"/>
      <c r="F15" s="111"/>
      <c r="G15" s="111"/>
      <c r="H15" s="111"/>
      <c r="I15" s="111"/>
      <c r="J15" s="111"/>
      <c r="K15" s="111"/>
    </row>
    <row r="16" spans="3:11" ht="13.9" customHeight="1" x14ac:dyDescent="0.25">
      <c r="C16" s="36"/>
      <c r="D16" s="34"/>
      <c r="E16" s="34"/>
      <c r="F16" s="34"/>
      <c r="G16" s="34"/>
      <c r="H16" s="146" t="s">
        <v>96</v>
      </c>
      <c r="I16" s="146"/>
      <c r="K16" s="169" t="s">
        <v>258</v>
      </c>
    </row>
    <row r="17" spans="3:11" ht="13.9" customHeight="1" thickBot="1" x14ac:dyDescent="0.3">
      <c r="C17" s="39"/>
      <c r="D17" s="37"/>
      <c r="E17" s="38"/>
      <c r="F17" s="4"/>
      <c r="G17" s="4"/>
      <c r="H17" s="37" t="s">
        <v>86</v>
      </c>
      <c r="I17" s="37" t="s">
        <v>83</v>
      </c>
      <c r="J17" s="4"/>
      <c r="K17" s="173" t="s">
        <v>259</v>
      </c>
    </row>
    <row r="18" spans="3:11" ht="13.9" customHeight="1" x14ac:dyDescent="0.25">
      <c r="C18" s="34" t="s">
        <v>98</v>
      </c>
      <c r="D18" s="34"/>
      <c r="E18" s="34"/>
      <c r="H18" s="34"/>
      <c r="I18" s="34"/>
      <c r="K18" s="34"/>
    </row>
    <row r="19" spans="3:11" ht="13.9" customHeight="1" x14ac:dyDescent="0.25">
      <c r="C19" s="45" t="s">
        <v>202</v>
      </c>
      <c r="D19" s="34"/>
      <c r="E19" s="34"/>
      <c r="H19" s="43">
        <v>0</v>
      </c>
      <c r="I19" s="112">
        <v>0</v>
      </c>
      <c r="K19" s="172">
        <v>0</v>
      </c>
    </row>
    <row r="20" spans="3:11" ht="13.9" customHeight="1" x14ac:dyDescent="0.25">
      <c r="C20" s="45" t="s">
        <v>5</v>
      </c>
      <c r="D20" s="34"/>
      <c r="E20" s="34"/>
      <c r="H20" s="43">
        <f>I20/'Input Page'!$E$6</f>
        <v>1</v>
      </c>
      <c r="I20" s="112">
        <f>SUM('Input Page'!H50:H54)</f>
        <v>67</v>
      </c>
      <c r="K20" s="172">
        <v>0</v>
      </c>
    </row>
    <row r="21" spans="3:11" ht="13.9" customHeight="1" x14ac:dyDescent="0.25">
      <c r="C21" s="45" t="s">
        <v>209</v>
      </c>
      <c r="D21" s="34"/>
      <c r="E21" s="34"/>
      <c r="H21" s="43">
        <f>I21/'Input Page'!$E$6</f>
        <v>0.76119402985074625</v>
      </c>
      <c r="I21" s="112">
        <f>SUM('Input Page'!H60:H63)</f>
        <v>51</v>
      </c>
      <c r="K21" s="172">
        <v>0</v>
      </c>
    </row>
    <row r="22" spans="3:11" ht="13.9" customHeight="1" x14ac:dyDescent="0.25">
      <c r="C22" s="45" t="s">
        <v>127</v>
      </c>
      <c r="D22" s="34"/>
      <c r="E22" s="34"/>
      <c r="H22" s="43">
        <f>I22/'Input Page'!$E$6</f>
        <v>2.4776119402985075</v>
      </c>
      <c r="I22" s="112">
        <f>SUM('Input Page'!H92:H99)</f>
        <v>166</v>
      </c>
      <c r="K22" s="172">
        <v>0</v>
      </c>
    </row>
    <row r="23" spans="3:11" ht="13.9" customHeight="1" x14ac:dyDescent="0.25">
      <c r="C23" s="45" t="s">
        <v>128</v>
      </c>
      <c r="D23" s="34"/>
      <c r="E23" s="34"/>
      <c r="H23" s="43">
        <f>I23/'Input Page'!$E$6</f>
        <v>0.5074626865671642</v>
      </c>
      <c r="I23" s="112">
        <f>SUM('Input Page'!H105:H112)</f>
        <v>34</v>
      </c>
      <c r="K23" s="172">
        <v>0</v>
      </c>
    </row>
    <row r="24" spans="3:11" ht="13.9" customHeight="1" x14ac:dyDescent="0.25">
      <c r="C24" s="45" t="s">
        <v>129</v>
      </c>
      <c r="D24" s="34"/>
      <c r="E24" s="34"/>
      <c r="H24" s="43">
        <f>I24/'Input Page'!$E$6</f>
        <v>0</v>
      </c>
      <c r="I24" s="112">
        <f>SUM('Input Page'!H118:H127)</f>
        <v>0</v>
      </c>
      <c r="K24" s="172">
        <v>0</v>
      </c>
    </row>
    <row r="25" spans="3:11" ht="13.9" customHeight="1" x14ac:dyDescent="0.25">
      <c r="C25" s="45" t="s">
        <v>93</v>
      </c>
      <c r="D25" s="34"/>
      <c r="E25" s="34"/>
      <c r="H25" s="43">
        <f>I25/'Input Page'!$E$6</f>
        <v>0</v>
      </c>
      <c r="I25" s="112">
        <f>SUM('Input Page'!H69:H73)</f>
        <v>0</v>
      </c>
      <c r="K25" s="172">
        <v>0</v>
      </c>
    </row>
    <row r="26" spans="3:11" ht="13.9" customHeight="1" x14ac:dyDescent="0.25">
      <c r="C26" s="45" t="s">
        <v>246</v>
      </c>
      <c r="D26" s="34"/>
      <c r="E26" s="34"/>
      <c r="H26" s="43">
        <f>I26/'Input Page'!$E$6</f>
        <v>6.2562189054726369</v>
      </c>
      <c r="I26" s="112">
        <f>SUM('Input Page'!H79:H84)</f>
        <v>419.16666666666669</v>
      </c>
      <c r="K26" s="172">
        <v>0</v>
      </c>
    </row>
    <row r="27" spans="3:11" ht="13.9" customHeight="1" x14ac:dyDescent="0.25">
      <c r="C27" s="45" t="s">
        <v>94</v>
      </c>
      <c r="D27" s="34"/>
      <c r="E27" s="34"/>
      <c r="H27" s="43">
        <f>I27/'Input Page'!$E$6</f>
        <v>0.20597014925373136</v>
      </c>
      <c r="I27" s="112">
        <f>SUM('Input Page'!H148)</f>
        <v>13.8</v>
      </c>
      <c r="K27" s="172">
        <v>0</v>
      </c>
    </row>
    <row r="28" spans="3:11" ht="13.9" customHeight="1" x14ac:dyDescent="0.25">
      <c r="C28" s="45" t="s">
        <v>51</v>
      </c>
      <c r="D28" s="34"/>
      <c r="E28" s="34"/>
      <c r="H28" s="43">
        <f>I28/'Input Page'!$E$6</f>
        <v>0</v>
      </c>
      <c r="I28" s="112">
        <f>'Input Page'!H149</f>
        <v>0</v>
      </c>
      <c r="K28" s="172">
        <v>0</v>
      </c>
    </row>
    <row r="29" spans="3:11" ht="13.9" customHeight="1" x14ac:dyDescent="0.25">
      <c r="C29" s="45" t="s">
        <v>226</v>
      </c>
      <c r="D29" s="34"/>
      <c r="E29" s="34"/>
      <c r="H29" s="43">
        <f>I29/'Input Page'!$E$6</f>
        <v>5.2238805970149258</v>
      </c>
      <c r="I29" s="112">
        <f>IF('Input Page'!F18&gt;0,'Input Page'!F18,0)</f>
        <v>350</v>
      </c>
      <c r="K29" s="172">
        <v>0</v>
      </c>
    </row>
    <row r="30" spans="3:11" ht="13.9" customHeight="1" x14ac:dyDescent="0.25">
      <c r="C30" s="45" t="s">
        <v>220</v>
      </c>
      <c r="D30" s="34"/>
      <c r="E30" s="34"/>
      <c r="H30" s="43">
        <f>I30/'Input Page'!$E$6</f>
        <v>0.28791044776119401</v>
      </c>
      <c r="I30" s="112">
        <f>'Input Page'!H158</f>
        <v>19.29</v>
      </c>
      <c r="K30" s="172">
        <v>0</v>
      </c>
    </row>
    <row r="31" spans="3:11" ht="13.9" customHeight="1" x14ac:dyDescent="0.25">
      <c r="C31" s="45" t="s">
        <v>206</v>
      </c>
      <c r="D31" s="34"/>
      <c r="E31" s="34"/>
      <c r="H31" s="43">
        <f>I31/'Input Page'!$E$6</f>
        <v>0.14925373134328357</v>
      </c>
      <c r="I31" s="112">
        <f>SUM('Input Page'!H155:H157)</f>
        <v>10</v>
      </c>
      <c r="K31" s="172">
        <v>0</v>
      </c>
    </row>
    <row r="32" spans="3:11" ht="13.9" customHeight="1" x14ac:dyDescent="0.25">
      <c r="C32" s="46" t="s">
        <v>130</v>
      </c>
      <c r="D32" s="47"/>
      <c r="E32" s="3"/>
      <c r="F32" s="54" t="str">
        <f>(100*'Input Page'!E8)&amp;"%)"</f>
        <v>8.25%)</v>
      </c>
      <c r="G32" s="3"/>
      <c r="H32" s="48">
        <f>I32/'Input Page'!$E$6</f>
        <v>0.69586697761194038</v>
      </c>
      <c r="I32" s="116">
        <f>SUM(I19:I31)*0.5*'Input Page'!E8</f>
        <v>46.623087500000004</v>
      </c>
      <c r="J32" s="174"/>
      <c r="K32" s="172">
        <v>0</v>
      </c>
    </row>
    <row r="33" spans="3:11" ht="13.9" customHeight="1" x14ac:dyDescent="0.25">
      <c r="C33" s="45" t="s">
        <v>97</v>
      </c>
      <c r="D33" s="34"/>
      <c r="E33" s="34"/>
      <c r="H33" s="43">
        <f>SUM(H19:H32)</f>
        <v>17.565369465174129</v>
      </c>
      <c r="I33" s="112">
        <f>SUM(I19:I32)</f>
        <v>1176.8797541666668</v>
      </c>
      <c r="K33" s="112">
        <f>SUM(K19:K32)</f>
        <v>0</v>
      </c>
    </row>
    <row r="34" spans="3:11" ht="13.9" customHeight="1" x14ac:dyDescent="0.25">
      <c r="C34" s="34" t="s">
        <v>99</v>
      </c>
      <c r="D34" s="34"/>
      <c r="E34" s="34"/>
      <c r="H34" s="34"/>
      <c r="I34" s="112"/>
      <c r="K34" s="112"/>
    </row>
    <row r="35" spans="3:11" ht="13.9" customHeight="1" x14ac:dyDescent="0.25">
      <c r="C35" s="45" t="s">
        <v>100</v>
      </c>
      <c r="D35" s="34"/>
      <c r="E35" s="34"/>
      <c r="H35" s="43">
        <f>I35/'Input Page'!$E$6</f>
        <v>1.1499999999999999</v>
      </c>
      <c r="I35" s="112">
        <f>SUM('Input Page'!H134:H138)</f>
        <v>77.05</v>
      </c>
      <c r="K35" s="172">
        <v>0</v>
      </c>
    </row>
    <row r="36" spans="3:11" ht="13.9" customHeight="1" x14ac:dyDescent="0.25">
      <c r="C36" s="45" t="s">
        <v>46</v>
      </c>
      <c r="D36" s="34"/>
      <c r="E36" s="34"/>
      <c r="H36" s="43">
        <f>I36/'Input Page'!$E$6</f>
        <v>0.3</v>
      </c>
      <c r="I36" s="112">
        <f>'Input Page'!H141</f>
        <v>20.099999999999998</v>
      </c>
      <c r="K36" s="172">
        <v>0</v>
      </c>
    </row>
    <row r="37" spans="3:11" ht="13.9" customHeight="1" x14ac:dyDescent="0.25">
      <c r="C37" s="46" t="s">
        <v>222</v>
      </c>
      <c r="D37" s="47"/>
      <c r="E37" s="47"/>
      <c r="F37" s="3"/>
      <c r="G37" s="3"/>
      <c r="H37" s="48">
        <f>I37/'Input Page'!$E$6</f>
        <v>0</v>
      </c>
      <c r="I37" s="116">
        <f>'Input Page'!H140</f>
        <v>0</v>
      </c>
      <c r="J37" s="174"/>
      <c r="K37" s="172">
        <v>0</v>
      </c>
    </row>
    <row r="38" spans="3:11" ht="13.9" customHeight="1" x14ac:dyDescent="0.25">
      <c r="C38" s="45" t="s">
        <v>101</v>
      </c>
      <c r="D38" s="34"/>
      <c r="E38" s="34"/>
      <c r="H38" s="43">
        <f>SUM(H35:H37)</f>
        <v>1.45</v>
      </c>
      <c r="I38" s="112">
        <f>SUM(I35:I37)</f>
        <v>97.149999999999991</v>
      </c>
      <c r="K38" s="112">
        <f>SUM(K24:K37)</f>
        <v>0</v>
      </c>
    </row>
    <row r="39" spans="3:11" ht="4.1500000000000004" customHeight="1" thickBot="1" x14ac:dyDescent="0.3">
      <c r="C39" s="52"/>
      <c r="D39" s="44"/>
      <c r="E39" s="44"/>
      <c r="F39" s="77"/>
      <c r="G39" s="77"/>
      <c r="H39" s="53"/>
      <c r="I39" s="113"/>
      <c r="J39" s="113"/>
      <c r="K39" s="113"/>
    </row>
    <row r="40" spans="3:11" ht="13.9" customHeight="1" thickTop="1" x14ac:dyDescent="0.25">
      <c r="C40" s="34" t="s">
        <v>102</v>
      </c>
      <c r="D40" s="34"/>
      <c r="E40" s="34"/>
      <c r="H40" s="43">
        <f>H33+H38</f>
        <v>19.015369465174128</v>
      </c>
      <c r="I40" s="112">
        <f>I33+I38</f>
        <v>1274.0297541666669</v>
      </c>
      <c r="K40" s="112">
        <f>K33+K38</f>
        <v>0</v>
      </c>
    </row>
    <row r="41" spans="3:11" ht="4.9000000000000004" customHeight="1" x14ac:dyDescent="0.25">
      <c r="C41" s="34"/>
      <c r="D41" s="34"/>
      <c r="E41" s="34"/>
      <c r="H41" s="43"/>
      <c r="I41" s="112"/>
      <c r="K41" s="112"/>
    </row>
    <row r="42" spans="3:11" ht="13.9" customHeight="1" x14ac:dyDescent="0.25">
      <c r="C42" s="34" t="s">
        <v>203</v>
      </c>
      <c r="D42" s="34"/>
      <c r="E42" s="34"/>
      <c r="F42" s="34"/>
      <c r="H42" s="43"/>
      <c r="I42" s="112"/>
    </row>
    <row r="43" spans="3:11" ht="13.9" customHeight="1" x14ac:dyDescent="0.25">
      <c r="C43" s="45" t="s">
        <v>229</v>
      </c>
      <c r="D43" s="34"/>
      <c r="E43" s="34"/>
      <c r="F43" s="34"/>
      <c r="H43" s="43">
        <f>I43/'Input Page'!$E$6</f>
        <v>0</v>
      </c>
      <c r="I43" s="112">
        <f>IF('Input Page'!F18&gt;0,0,(('Input Page'!F15/20)*(1+'Input Page'!F16)))</f>
        <v>0</v>
      </c>
      <c r="K43" s="172">
        <v>0</v>
      </c>
    </row>
    <row r="44" spans="3:11" ht="13.9" customHeight="1" x14ac:dyDescent="0.25">
      <c r="C44" s="45" t="s">
        <v>233</v>
      </c>
      <c r="D44" s="34"/>
      <c r="E44" s="34"/>
      <c r="F44" s="34"/>
      <c r="H44" s="43">
        <f>I44/'Input Page'!$E$6</f>
        <v>0</v>
      </c>
      <c r="I44" s="112">
        <f>'Input Page'!E11</f>
        <v>0</v>
      </c>
      <c r="K44" s="172">
        <v>0</v>
      </c>
    </row>
    <row r="45" spans="3:11" ht="13.9" customHeight="1" x14ac:dyDescent="0.25">
      <c r="C45" s="46" t="s">
        <v>145</v>
      </c>
      <c r="D45" s="47"/>
      <c r="E45" s="47"/>
      <c r="F45" s="47"/>
      <c r="G45" s="47"/>
      <c r="H45" s="48">
        <f>I45/'Input Page'!$E$6</f>
        <v>5.0746268656716422</v>
      </c>
      <c r="I45" s="116">
        <f>'Input Page'!E10</f>
        <v>340</v>
      </c>
      <c r="J45" s="174"/>
      <c r="K45" s="172">
        <v>0</v>
      </c>
    </row>
    <row r="46" spans="3:11" ht="13.9" customHeight="1" x14ac:dyDescent="0.25">
      <c r="C46" s="45" t="s">
        <v>103</v>
      </c>
      <c r="D46" s="34"/>
      <c r="E46" s="34"/>
      <c r="F46" s="34"/>
      <c r="H46" s="43">
        <f>SUM(H43:H45)</f>
        <v>5.0746268656716422</v>
      </c>
      <c r="I46" s="112">
        <f>SUM(I43:I45)</f>
        <v>340</v>
      </c>
      <c r="K46" s="112">
        <f>SUM(K34:K45)</f>
        <v>0</v>
      </c>
    </row>
    <row r="47" spans="3:11" ht="4.9000000000000004" customHeight="1" x14ac:dyDescent="0.25">
      <c r="C47" s="34"/>
      <c r="D47" s="34"/>
      <c r="E47" s="34"/>
      <c r="F47" s="34"/>
      <c r="H47" s="43"/>
      <c r="I47" s="112"/>
      <c r="K47" s="112"/>
    </row>
    <row r="48" spans="3:11" ht="14.1" customHeight="1" x14ac:dyDescent="0.25">
      <c r="C48" s="34" t="s">
        <v>238</v>
      </c>
      <c r="D48" s="34"/>
      <c r="E48" s="34"/>
      <c r="F48" s="34"/>
      <c r="H48" s="43">
        <f>H40+H46</f>
        <v>24.089996330845771</v>
      </c>
      <c r="I48" s="112">
        <f>I40+I46</f>
        <v>1614.0297541666669</v>
      </c>
      <c r="K48" s="112">
        <f>K40+K46</f>
        <v>0</v>
      </c>
    </row>
    <row r="49" spans="3:11" ht="4.9000000000000004" customHeight="1" thickBot="1" x14ac:dyDescent="0.3">
      <c r="C49" s="34"/>
      <c r="D49" s="34"/>
      <c r="E49" s="34"/>
      <c r="F49" s="34"/>
      <c r="H49" s="43"/>
      <c r="I49" s="112"/>
    </row>
    <row r="50" spans="3:11" ht="15" customHeight="1" thickBot="1" x14ac:dyDescent="0.3">
      <c r="C50" s="49" t="s">
        <v>104</v>
      </c>
      <c r="D50" s="50"/>
      <c r="E50" s="50"/>
      <c r="F50" s="50"/>
      <c r="G50" s="50"/>
      <c r="H50" s="51">
        <f>H13-H48</f>
        <v>-11.839996330845771</v>
      </c>
      <c r="I50" s="135">
        <f>I13-I48</f>
        <v>-793.27975416666686</v>
      </c>
      <c r="K50" s="51">
        <f>K42-K46</f>
        <v>0</v>
      </c>
    </row>
    <row r="51" spans="3:11" ht="15" customHeight="1" x14ac:dyDescent="0.25">
      <c r="C51" s="34"/>
      <c r="D51" s="34"/>
      <c r="E51" s="34"/>
      <c r="F51" s="34"/>
      <c r="G51" s="43"/>
      <c r="H51" s="43"/>
      <c r="I51" s="34"/>
    </row>
    <row r="52" spans="3:11" ht="15" customHeight="1" x14ac:dyDescent="0.25">
      <c r="C52" s="36" t="s">
        <v>241</v>
      </c>
      <c r="D52" s="30"/>
      <c r="E52" s="30"/>
      <c r="F52" s="30"/>
      <c r="H52" s="31"/>
      <c r="I52" s="30"/>
    </row>
    <row r="53" spans="3:11" ht="12" customHeight="1" x14ac:dyDescent="0.25">
      <c r="C53" s="90"/>
      <c r="D53" s="90"/>
      <c r="E53" s="105" t="s">
        <v>110</v>
      </c>
      <c r="F53" s="105" t="s">
        <v>111</v>
      </c>
      <c r="G53" s="106" t="s">
        <v>112</v>
      </c>
      <c r="H53" s="106" t="s">
        <v>113</v>
      </c>
      <c r="I53" s="105" t="s">
        <v>114</v>
      </c>
    </row>
    <row r="54" spans="3:11" ht="12" customHeight="1" x14ac:dyDescent="0.25">
      <c r="C54" s="90"/>
      <c r="D54" s="107" t="str">
        <f>'Input Page'!F24</f>
        <v>cwt</v>
      </c>
      <c r="E54" s="108">
        <f>G54*0.75</f>
        <v>9.1875</v>
      </c>
      <c r="F54" s="108">
        <f>G54*0.9</f>
        <v>11.025</v>
      </c>
      <c r="G54" s="108">
        <f>'Input Page'!G24</f>
        <v>12.25</v>
      </c>
      <c r="H54" s="106">
        <f>G54*1.1</f>
        <v>13.475000000000001</v>
      </c>
      <c r="I54" s="108">
        <f>G54*1.25</f>
        <v>15.3125</v>
      </c>
    </row>
    <row r="55" spans="3:11" ht="12" customHeight="1" x14ac:dyDescent="0.25">
      <c r="C55" s="105" t="s">
        <v>108</v>
      </c>
      <c r="D55" s="109">
        <f>D57*0.75</f>
        <v>50.25</v>
      </c>
      <c r="E55" s="117">
        <f>(($D55*E$54)+$I$9+$I$10)-$I$48</f>
        <v>-1152.3578791666669</v>
      </c>
      <c r="F55" s="118">
        <f>(($D55*F$54)+$I$9+$I$10)-$I$48</f>
        <v>-1060.023504166667</v>
      </c>
      <c r="G55" s="118">
        <f>(($D55*G$54)+$I$9+$I$10)-$I$48</f>
        <v>-998.46725416666686</v>
      </c>
      <c r="H55" s="118">
        <f>(($D55*H$54)+$I$9+$I$10)-$I$48</f>
        <v>-936.91100416666677</v>
      </c>
      <c r="I55" s="119">
        <f>(($D55*I$54)+$I$9+$I$10)-$I$48</f>
        <v>-844.57662916666686</v>
      </c>
    </row>
    <row r="56" spans="3:11" ht="12" customHeight="1" x14ac:dyDescent="0.25">
      <c r="C56" s="105" t="s">
        <v>107</v>
      </c>
      <c r="D56" s="109">
        <f>D57*0.9</f>
        <v>60.300000000000004</v>
      </c>
      <c r="E56" s="120">
        <f>(($D56*E$54)+$I$9+$I$10)-$I$48</f>
        <v>-1060.023504166667</v>
      </c>
      <c r="F56" s="133">
        <f>(($D56*F$54)+$I$9+$I$10)-$I$48</f>
        <v>-949.22225416666674</v>
      </c>
      <c r="G56" s="133">
        <f>(($D56*G$54)+$I$9+$I$10)-$I$48</f>
        <v>-875.35475416666679</v>
      </c>
      <c r="H56" s="133">
        <f>(($D56*H$54)+$I$9+$I$10)-$I$48</f>
        <v>-801.48725416666673</v>
      </c>
      <c r="I56" s="121">
        <f>(($D56*I$54)+$I$9+$I$10)-$I$48</f>
        <v>-690.68600416666675</v>
      </c>
    </row>
    <row r="57" spans="3:11" ht="12" customHeight="1" x14ac:dyDescent="0.25">
      <c r="C57" s="105" t="s">
        <v>109</v>
      </c>
      <c r="D57" s="109">
        <f>'Input Page'!E24</f>
        <v>67</v>
      </c>
      <c r="E57" s="120">
        <f>(($D57*E$54)+$I$9+$I$10)-$I$48</f>
        <v>-998.46725416666686</v>
      </c>
      <c r="F57" s="133">
        <f>(($D57*F$54)+$I$9+$I$10)-$I$48</f>
        <v>-875.35475416666679</v>
      </c>
      <c r="G57" s="133">
        <f>(($D57*G$54)+$I$9+$I$10)-$I$48</f>
        <v>-793.27975416666686</v>
      </c>
      <c r="H57" s="133">
        <f>(($D57*H$54)+$I$9+$I$10)-$I$48</f>
        <v>-711.20475416666682</v>
      </c>
      <c r="I57" s="121">
        <f>(($D57*I$54)+$I$9+$I$10)-$I$48</f>
        <v>-588.09225416666686</v>
      </c>
    </row>
    <row r="58" spans="3:11" ht="12" customHeight="1" x14ac:dyDescent="0.25">
      <c r="C58" s="105" t="s">
        <v>105</v>
      </c>
      <c r="D58" s="109">
        <f>D57*1.1</f>
        <v>73.7</v>
      </c>
      <c r="E58" s="120">
        <f>(($D58*E$54)+$I$9+$I$10)-$I$48</f>
        <v>-936.91100416666688</v>
      </c>
      <c r="F58" s="133">
        <f>(($D58*F$54)+$I$9+$I$10)-$I$48</f>
        <v>-801.48725416666684</v>
      </c>
      <c r="G58" s="133">
        <f>(($D58*G$54)+$I$9+$I$10)-$I$48</f>
        <v>-711.20475416666682</v>
      </c>
      <c r="H58" s="133">
        <f>(($D58*H$54)+$I$9+$I$10)-$I$48</f>
        <v>-620.92225416666668</v>
      </c>
      <c r="I58" s="121">
        <f>(($D58*I$54)+$I$9+$I$10)-$I$48</f>
        <v>-485.49850416666686</v>
      </c>
    </row>
    <row r="59" spans="3:11" ht="12" customHeight="1" x14ac:dyDescent="0.25">
      <c r="C59" s="105" t="s">
        <v>106</v>
      </c>
      <c r="D59" s="109">
        <f>D57*1.25</f>
        <v>83.75</v>
      </c>
      <c r="E59" s="122">
        <f>(($D59*E$54)+$I$9+$I$10)-$I$48</f>
        <v>-844.57662916666686</v>
      </c>
      <c r="F59" s="123">
        <f>(($D59*F$54)+$I$9+$I$10)-$I$48</f>
        <v>-690.68600416666686</v>
      </c>
      <c r="G59" s="123">
        <f>(($D59*G$54)+$I$9+$I$10)-$I$48</f>
        <v>-588.09225416666686</v>
      </c>
      <c r="H59" s="123">
        <f>(($D59*H$54)+$I$9+$I$10)-$I$48</f>
        <v>-485.49850416666663</v>
      </c>
      <c r="I59" s="124">
        <f>(($D59*I$54)+$I$9+$I$10)-$I$48</f>
        <v>-331.60787916666686</v>
      </c>
    </row>
    <row r="60" spans="3:11" ht="10.15" customHeight="1" thickBot="1" x14ac:dyDescent="0.3">
      <c r="G60" s="29"/>
      <c r="H60" s="29"/>
    </row>
    <row r="61" spans="3:11" ht="24.95" customHeight="1" thickBot="1" x14ac:dyDescent="0.3">
      <c r="C61" s="143" t="s">
        <v>242</v>
      </c>
      <c r="D61" s="144"/>
      <c r="E61" s="144"/>
      <c r="F61" s="144"/>
      <c r="G61" s="144"/>
      <c r="H61" s="144"/>
      <c r="I61" s="145"/>
    </row>
    <row r="62" spans="3:11" ht="15" customHeight="1" x14ac:dyDescent="0.25">
      <c r="G62" s="29"/>
      <c r="H62" s="29"/>
    </row>
  </sheetData>
  <sheetProtection algorithmName="SHA-512" hashValue="2/EBE97jsaCaJonpmBNt3UJ95pLw1EM0C60/JrHoZbBSl9gRoH+M+4niX/109zjag2kUcy5sCpSo8GKH0tFn3Q==" saltValue="18X8/61YgPIZ0KoVHZvPEg==" spinCount="100000" sheet="1" objects="1" scenarios="1"/>
  <mergeCells count="4">
    <mergeCell ref="C3:I3"/>
    <mergeCell ref="C61:I61"/>
    <mergeCell ref="H6:I6"/>
    <mergeCell ref="H16:I16"/>
  </mergeCells>
  <pageMargins left="1" right="0.25" top="0.5" bottom="0.25" header="0" footer="0"/>
  <pageSetup scale="86" orientation="portrait" r:id="rId1"/>
  <rowBreaks count="1" manualBreakCount="1">
    <brk id="50" min="1" max="8" man="1"/>
  </rowBreaks>
  <ignoredErrors>
    <ignoredError sqref="I3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W34"/>
  <sheetViews>
    <sheetView topLeftCell="A2" zoomScale="125" zoomScaleNormal="125" workbookViewId="0">
      <selection activeCell="J10" sqref="J10"/>
    </sheetView>
  </sheetViews>
  <sheetFormatPr defaultColWidth="8.85546875" defaultRowHeight="15" x14ac:dyDescent="0.25"/>
  <cols>
    <col min="1" max="1" width="3.7109375" style="1" customWidth="1"/>
    <col min="2" max="2" width="30.7109375" style="1" customWidth="1"/>
    <col min="3" max="3" width="1.7109375" style="1" customWidth="1"/>
    <col min="4" max="4" width="25.7109375" style="1" customWidth="1"/>
    <col min="5" max="5" width="1.7109375" style="1" customWidth="1"/>
    <col min="6" max="6" width="20.7109375" style="1" customWidth="1"/>
    <col min="7" max="7" width="1.7109375" style="1" customWidth="1"/>
    <col min="8" max="8" width="20.7109375" style="1" customWidth="1"/>
    <col min="9" max="9" width="1.7109375" style="1" customWidth="1"/>
    <col min="10" max="10" width="25.7109375" style="1" customWidth="1"/>
    <col min="11" max="11" width="1.7109375" style="1" customWidth="1"/>
    <col min="12" max="12" width="20.7109375" style="1" customWidth="1"/>
    <col min="13" max="16" width="8.85546875" style="1"/>
    <col min="17" max="23" width="10.7109375" style="1" customWidth="1"/>
    <col min="24" max="16384" width="8.85546875" style="1"/>
  </cols>
  <sheetData>
    <row r="2" spans="2:23" x14ac:dyDescent="0.25">
      <c r="B2" s="56" t="s">
        <v>18</v>
      </c>
      <c r="C2" s="17"/>
      <c r="D2" s="57" t="s">
        <v>23</v>
      </c>
      <c r="E2" s="17"/>
      <c r="F2" s="58" t="s">
        <v>136</v>
      </c>
      <c r="G2" s="17"/>
      <c r="H2" s="59" t="s">
        <v>131</v>
      </c>
      <c r="I2" s="17"/>
      <c r="J2" s="60" t="s">
        <v>54</v>
      </c>
      <c r="K2" s="17"/>
      <c r="L2" s="61" t="s">
        <v>117</v>
      </c>
      <c r="P2" s="167" t="s">
        <v>168</v>
      </c>
      <c r="Q2" s="167"/>
      <c r="R2" s="167"/>
      <c r="S2" s="167"/>
      <c r="T2" s="167"/>
      <c r="U2" s="167"/>
      <c r="V2" s="167"/>
      <c r="W2" s="167"/>
    </row>
    <row r="3" spans="2:23" x14ac:dyDescent="0.25">
      <c r="B3" s="62" t="s">
        <v>1</v>
      </c>
      <c r="D3" s="63" t="s">
        <v>2</v>
      </c>
      <c r="F3" s="64" t="s">
        <v>30</v>
      </c>
      <c r="H3" s="65" t="s">
        <v>133</v>
      </c>
      <c r="J3" s="66" t="s">
        <v>56</v>
      </c>
      <c r="L3" s="67">
        <v>1</v>
      </c>
      <c r="P3" s="64" t="s">
        <v>154</v>
      </c>
      <c r="Q3" s="78" t="s">
        <v>169</v>
      </c>
      <c r="R3" s="78" t="s">
        <v>170</v>
      </c>
      <c r="S3" s="78" t="s">
        <v>171</v>
      </c>
      <c r="T3" s="78" t="s">
        <v>172</v>
      </c>
      <c r="U3" s="78" t="s">
        <v>173</v>
      </c>
      <c r="V3" s="78" t="s">
        <v>174</v>
      </c>
      <c r="W3" s="78" t="s">
        <v>175</v>
      </c>
    </row>
    <row r="4" spans="2:23" ht="15.75" thickBot="1" x14ac:dyDescent="0.3">
      <c r="B4" s="62" t="s">
        <v>6</v>
      </c>
      <c r="D4" s="63" t="s">
        <v>24</v>
      </c>
      <c r="F4" s="64" t="s">
        <v>31</v>
      </c>
      <c r="H4" s="65" t="s">
        <v>132</v>
      </c>
      <c r="J4" s="66" t="s">
        <v>57</v>
      </c>
      <c r="L4" s="67">
        <v>0.9</v>
      </c>
      <c r="P4" s="79"/>
      <c r="Q4" s="80" t="s">
        <v>176</v>
      </c>
      <c r="R4" s="80" t="s">
        <v>176</v>
      </c>
      <c r="S4" s="80" t="s">
        <v>178</v>
      </c>
      <c r="T4" s="80" t="s">
        <v>178</v>
      </c>
      <c r="U4" s="80" t="s">
        <v>177</v>
      </c>
      <c r="V4" s="80" t="s">
        <v>177</v>
      </c>
      <c r="W4" s="80" t="s">
        <v>176</v>
      </c>
    </row>
    <row r="5" spans="2:23" x14ac:dyDescent="0.25">
      <c r="B5" s="62" t="s">
        <v>210</v>
      </c>
      <c r="D5" s="63" t="s">
        <v>25</v>
      </c>
      <c r="F5" s="64" t="s">
        <v>32</v>
      </c>
      <c r="H5" s="65" t="s">
        <v>40</v>
      </c>
      <c r="J5" s="66" t="s">
        <v>58</v>
      </c>
      <c r="L5" s="67">
        <v>0.85</v>
      </c>
      <c r="P5" s="64" t="s">
        <v>155</v>
      </c>
      <c r="Q5" s="81">
        <v>3.89</v>
      </c>
      <c r="R5" s="81">
        <v>4.21</v>
      </c>
      <c r="S5" s="81">
        <v>19.3</v>
      </c>
      <c r="T5" s="81">
        <v>11.5</v>
      </c>
      <c r="U5" s="81">
        <v>225</v>
      </c>
      <c r="V5" s="81">
        <v>155</v>
      </c>
      <c r="W5" s="81">
        <v>8.5500000000000007</v>
      </c>
    </row>
    <row r="6" spans="2:23" x14ac:dyDescent="0.25">
      <c r="B6" s="62" t="s">
        <v>7</v>
      </c>
      <c r="D6" s="63" t="s">
        <v>26</v>
      </c>
      <c r="F6" s="64" t="s">
        <v>33</v>
      </c>
      <c r="H6" s="65" t="s">
        <v>41</v>
      </c>
      <c r="J6" s="66" t="s">
        <v>55</v>
      </c>
      <c r="L6" s="67">
        <v>0.8</v>
      </c>
      <c r="P6" s="64" t="s">
        <v>156</v>
      </c>
      <c r="Q6" s="81">
        <v>3.78</v>
      </c>
      <c r="R6" s="81">
        <v>4.34</v>
      </c>
      <c r="S6" s="81">
        <v>21</v>
      </c>
      <c r="T6" s="81">
        <v>11</v>
      </c>
      <c r="U6" s="81">
        <v>230</v>
      </c>
      <c r="V6" s="81">
        <v>230</v>
      </c>
      <c r="W6" s="81">
        <v>8.31</v>
      </c>
    </row>
    <row r="7" spans="2:23" x14ac:dyDescent="0.25">
      <c r="B7" s="62" t="s">
        <v>8</v>
      </c>
      <c r="D7" s="63" t="s">
        <v>27</v>
      </c>
      <c r="F7" s="64" t="s">
        <v>29</v>
      </c>
      <c r="H7" s="65" t="s">
        <v>134</v>
      </c>
      <c r="J7" s="66" t="s">
        <v>59</v>
      </c>
      <c r="L7" s="67">
        <v>0.75</v>
      </c>
      <c r="P7" s="64" t="s">
        <v>157</v>
      </c>
      <c r="Q7" s="81">
        <v>3.74</v>
      </c>
      <c r="R7" s="81">
        <v>4.28</v>
      </c>
      <c r="S7" s="81">
        <v>21.7</v>
      </c>
      <c r="T7" s="81">
        <v>10.5</v>
      </c>
      <c r="U7" s="81">
        <v>225</v>
      </c>
      <c r="V7" s="81">
        <v>225</v>
      </c>
      <c r="W7" s="81">
        <v>8.18</v>
      </c>
    </row>
    <row r="8" spans="2:23" x14ac:dyDescent="0.25">
      <c r="B8" s="62" t="s">
        <v>9</v>
      </c>
      <c r="D8" s="63" t="s">
        <v>28</v>
      </c>
      <c r="F8" s="64" t="s">
        <v>34</v>
      </c>
      <c r="H8" s="65" t="s">
        <v>42</v>
      </c>
      <c r="J8" s="66" t="s">
        <v>236</v>
      </c>
      <c r="L8" s="67">
        <v>0.67</v>
      </c>
      <c r="P8" s="64" t="s">
        <v>158</v>
      </c>
      <c r="Q8" s="81">
        <v>3.34</v>
      </c>
      <c r="R8" s="81">
        <v>4.4800000000000004</v>
      </c>
      <c r="S8" s="81">
        <v>19.5</v>
      </c>
      <c r="T8" s="81">
        <v>11</v>
      </c>
      <c r="U8" s="81">
        <v>230</v>
      </c>
      <c r="V8" s="81">
        <v>225</v>
      </c>
      <c r="W8" s="81">
        <v>8.1</v>
      </c>
    </row>
    <row r="9" spans="2:23" x14ac:dyDescent="0.25">
      <c r="B9" s="62" t="s">
        <v>11</v>
      </c>
      <c r="D9" s="63" t="s">
        <v>4</v>
      </c>
      <c r="F9" s="64" t="s">
        <v>35</v>
      </c>
      <c r="H9" s="65" t="s">
        <v>43</v>
      </c>
      <c r="J9" s="66" t="s">
        <v>256</v>
      </c>
      <c r="L9" s="67">
        <v>0.6</v>
      </c>
      <c r="P9" s="64" t="s">
        <v>159</v>
      </c>
      <c r="Q9" s="81">
        <v>3.36</v>
      </c>
      <c r="R9" s="81">
        <v>4.25</v>
      </c>
      <c r="S9" s="81">
        <v>20.5</v>
      </c>
      <c r="T9" s="81">
        <v>11.75</v>
      </c>
      <c r="U9" s="81">
        <v>230</v>
      </c>
      <c r="V9" s="81">
        <v>235</v>
      </c>
      <c r="W9" s="81">
        <v>7.88</v>
      </c>
    </row>
    <row r="10" spans="2:23" x14ac:dyDescent="0.25">
      <c r="B10" s="62" t="s">
        <v>10</v>
      </c>
      <c r="D10" s="63" t="s">
        <v>3</v>
      </c>
      <c r="F10" s="64" t="s">
        <v>36</v>
      </c>
      <c r="H10" s="65" t="s">
        <v>44</v>
      </c>
      <c r="J10" s="66" t="s">
        <v>257</v>
      </c>
      <c r="K10" s="17"/>
      <c r="L10" s="67">
        <v>0.5</v>
      </c>
      <c r="P10" s="64" t="s">
        <v>160</v>
      </c>
      <c r="Q10" s="81">
        <v>3.08</v>
      </c>
      <c r="R10" s="81">
        <v>4.3499999999999996</v>
      </c>
      <c r="S10" s="81">
        <v>22.3</v>
      </c>
      <c r="T10" s="81">
        <v>13</v>
      </c>
      <c r="U10" s="81">
        <v>225</v>
      </c>
      <c r="V10" s="81">
        <v>230</v>
      </c>
      <c r="W10" s="81">
        <v>8.14</v>
      </c>
    </row>
    <row r="11" spans="2:23" x14ac:dyDescent="0.25">
      <c r="B11" s="62" t="s">
        <v>212</v>
      </c>
      <c r="D11" s="63" t="s">
        <v>3</v>
      </c>
      <c r="F11" s="64" t="s">
        <v>37</v>
      </c>
      <c r="H11" s="65" t="s">
        <v>45</v>
      </c>
      <c r="J11" s="66" t="s">
        <v>3</v>
      </c>
      <c r="L11" s="67">
        <v>0.4</v>
      </c>
      <c r="P11" s="64" t="s">
        <v>161</v>
      </c>
      <c r="Q11" s="81">
        <v>3.46</v>
      </c>
      <c r="R11" s="81">
        <v>4.2300000000000004</v>
      </c>
      <c r="S11" s="81">
        <v>24</v>
      </c>
      <c r="T11" s="81">
        <v>15</v>
      </c>
      <c r="U11" s="81">
        <v>225</v>
      </c>
      <c r="V11" s="81">
        <v>230</v>
      </c>
      <c r="W11" s="81">
        <v>8.42</v>
      </c>
    </row>
    <row r="12" spans="2:23" x14ac:dyDescent="0.25">
      <c r="B12" s="62" t="s">
        <v>211</v>
      </c>
      <c r="D12" s="63" t="s">
        <v>3</v>
      </c>
      <c r="F12" s="64" t="s">
        <v>38</v>
      </c>
      <c r="H12" s="65" t="s">
        <v>46</v>
      </c>
      <c r="J12" s="66" t="s">
        <v>3</v>
      </c>
      <c r="L12" s="67">
        <v>0.33</v>
      </c>
      <c r="P12" s="64" t="s">
        <v>162</v>
      </c>
      <c r="Q12" s="81">
        <v>3.45</v>
      </c>
      <c r="R12" s="81">
        <v>4.04</v>
      </c>
      <c r="S12" s="81">
        <v>27.9</v>
      </c>
      <c r="T12" s="81"/>
      <c r="U12" s="81">
        <v>215</v>
      </c>
      <c r="V12" s="81">
        <v>230</v>
      </c>
      <c r="W12" s="81">
        <v>8.51</v>
      </c>
    </row>
    <row r="13" spans="2:23" x14ac:dyDescent="0.25">
      <c r="B13" s="62" t="s">
        <v>19</v>
      </c>
      <c r="F13" s="64" t="s">
        <v>141</v>
      </c>
      <c r="H13" s="65" t="s">
        <v>47</v>
      </c>
      <c r="J13" s="66" t="s">
        <v>3</v>
      </c>
      <c r="L13" s="67">
        <v>0.25</v>
      </c>
      <c r="P13" s="64" t="s">
        <v>163</v>
      </c>
      <c r="Q13" s="81">
        <v>3.55</v>
      </c>
      <c r="R13" s="81">
        <v>4.16</v>
      </c>
      <c r="S13" s="81">
        <v>25.1</v>
      </c>
      <c r="T13" s="81"/>
      <c r="U13" s="81">
        <v>190</v>
      </c>
      <c r="V13" s="81">
        <v>210</v>
      </c>
      <c r="W13" s="81">
        <v>9.02</v>
      </c>
    </row>
    <row r="14" spans="2:23" x14ac:dyDescent="0.25">
      <c r="B14" s="62" t="s">
        <v>16</v>
      </c>
      <c r="F14" s="64" t="s">
        <v>142</v>
      </c>
      <c r="H14" s="65" t="s">
        <v>237</v>
      </c>
      <c r="J14" s="66" t="s">
        <v>3</v>
      </c>
      <c r="L14" s="67">
        <v>0.2</v>
      </c>
      <c r="P14" s="64" t="s">
        <v>164</v>
      </c>
      <c r="Q14" s="81">
        <v>4.18</v>
      </c>
      <c r="R14" s="81">
        <v>4.75</v>
      </c>
      <c r="S14" s="81">
        <v>17.8</v>
      </c>
      <c r="T14" s="81"/>
      <c r="U14" s="81">
        <v>200</v>
      </c>
      <c r="V14" s="81">
        <v>215</v>
      </c>
      <c r="W14" s="81">
        <v>9.5299999999999994</v>
      </c>
    </row>
    <row r="15" spans="2:23" x14ac:dyDescent="0.25">
      <c r="B15" s="62" t="s">
        <v>230</v>
      </c>
      <c r="F15" s="64" t="s">
        <v>39</v>
      </c>
      <c r="H15" s="65" t="s">
        <v>239</v>
      </c>
      <c r="L15" s="67">
        <v>0.1</v>
      </c>
      <c r="P15" s="64" t="s">
        <v>165</v>
      </c>
      <c r="Q15" s="81">
        <v>4.04</v>
      </c>
      <c r="R15" s="81">
        <v>4.9800000000000004</v>
      </c>
      <c r="S15" s="81">
        <v>17.100000000000001</v>
      </c>
      <c r="T15" s="81"/>
      <c r="U15" s="81">
        <v>190</v>
      </c>
      <c r="V15" s="81">
        <v>205</v>
      </c>
      <c r="W15" s="81">
        <v>10.4</v>
      </c>
    </row>
    <row r="16" spans="2:23" ht="15.75" thickBot="1" x14ac:dyDescent="0.3">
      <c r="B16" s="62" t="s">
        <v>64</v>
      </c>
      <c r="F16" s="64" t="s">
        <v>231</v>
      </c>
      <c r="H16" s="65" t="s">
        <v>3</v>
      </c>
      <c r="J16" s="68" t="s">
        <v>60</v>
      </c>
      <c r="L16" s="67">
        <v>0.05</v>
      </c>
      <c r="P16" s="82" t="s">
        <v>166</v>
      </c>
      <c r="Q16" s="83">
        <v>4.16</v>
      </c>
      <c r="R16" s="83">
        <v>5.21</v>
      </c>
      <c r="S16" s="83">
        <v>17.399999999999999</v>
      </c>
      <c r="T16" s="83"/>
      <c r="U16" s="83">
        <v>205</v>
      </c>
      <c r="V16" s="83">
        <v>215</v>
      </c>
      <c r="W16" s="83">
        <v>10.9</v>
      </c>
    </row>
    <row r="17" spans="2:23" ht="15.75" thickTop="1" x14ac:dyDescent="0.25">
      <c r="B17" s="62" t="s">
        <v>12</v>
      </c>
      <c r="F17" s="64" t="s">
        <v>3</v>
      </c>
      <c r="J17" s="69" t="s">
        <v>61</v>
      </c>
      <c r="K17" s="17"/>
      <c r="L17" s="67">
        <v>0</v>
      </c>
      <c r="P17" s="64" t="s">
        <v>167</v>
      </c>
      <c r="Q17" s="81">
        <v>3.67</v>
      </c>
      <c r="R17" s="81">
        <v>4.4400000000000004</v>
      </c>
      <c r="S17" s="81">
        <v>21.13</v>
      </c>
      <c r="T17" s="81">
        <v>11.96</v>
      </c>
      <c r="U17" s="81">
        <v>215.83</v>
      </c>
      <c r="V17" s="81">
        <v>217.08</v>
      </c>
      <c r="W17" s="81">
        <v>8.83</v>
      </c>
    </row>
    <row r="18" spans="2:23" x14ac:dyDescent="0.25">
      <c r="B18" s="62" t="s">
        <v>13</v>
      </c>
      <c r="F18" s="64" t="s">
        <v>3</v>
      </c>
      <c r="J18" s="69" t="s">
        <v>62</v>
      </c>
      <c r="L18" s="67" t="s">
        <v>3</v>
      </c>
    </row>
    <row r="19" spans="2:23" x14ac:dyDescent="0.25">
      <c r="B19" s="62" t="s">
        <v>14</v>
      </c>
      <c r="J19" s="69" t="s">
        <v>216</v>
      </c>
    </row>
    <row r="20" spans="2:23" x14ac:dyDescent="0.25">
      <c r="B20" s="62" t="s">
        <v>214</v>
      </c>
      <c r="J20" s="69" t="s">
        <v>63</v>
      </c>
      <c r="P20" s="168" t="s">
        <v>179</v>
      </c>
      <c r="Q20" s="168"/>
      <c r="R20" s="168"/>
    </row>
    <row r="21" spans="2:23" x14ac:dyDescent="0.25">
      <c r="B21" s="62" t="s">
        <v>15</v>
      </c>
      <c r="F21" s="60" t="s">
        <v>48</v>
      </c>
      <c r="H21" s="56" t="s">
        <v>196</v>
      </c>
      <c r="J21" s="69" t="s">
        <v>217</v>
      </c>
      <c r="L21" s="70" t="s">
        <v>135</v>
      </c>
      <c r="P21" s="84" t="s">
        <v>182</v>
      </c>
      <c r="Q21" s="84" t="s">
        <v>180</v>
      </c>
      <c r="R21" s="84" t="s">
        <v>181</v>
      </c>
    </row>
    <row r="22" spans="2:23" x14ac:dyDescent="0.25">
      <c r="B22" s="62" t="s">
        <v>17</v>
      </c>
      <c r="F22" s="72" t="s">
        <v>137</v>
      </c>
      <c r="H22" s="89" t="s">
        <v>197</v>
      </c>
      <c r="J22" s="69" t="s">
        <v>219</v>
      </c>
      <c r="K22" s="17"/>
      <c r="L22" s="71" t="s">
        <v>66</v>
      </c>
      <c r="P22" s="85">
        <v>350</v>
      </c>
      <c r="Q22" s="85">
        <v>47</v>
      </c>
      <c r="R22" s="85">
        <v>105</v>
      </c>
    </row>
    <row r="23" spans="2:23" x14ac:dyDescent="0.25">
      <c r="B23" s="62" t="s">
        <v>213</v>
      </c>
      <c r="D23" s="68" t="s">
        <v>118</v>
      </c>
      <c r="F23" s="72" t="s">
        <v>138</v>
      </c>
      <c r="H23" s="89" t="s">
        <v>198</v>
      </c>
      <c r="J23" s="69" t="s">
        <v>235</v>
      </c>
      <c r="L23" s="71" t="s">
        <v>67</v>
      </c>
    </row>
    <row r="24" spans="2:23" x14ac:dyDescent="0.25">
      <c r="B24" s="62" t="s">
        <v>22</v>
      </c>
      <c r="D24" s="69" t="s">
        <v>119</v>
      </c>
      <c r="F24" s="72" t="s">
        <v>139</v>
      </c>
      <c r="H24" s="89" t="s">
        <v>30</v>
      </c>
      <c r="J24" s="69" t="s">
        <v>3</v>
      </c>
      <c r="L24" s="71" t="s">
        <v>68</v>
      </c>
    </row>
    <row r="25" spans="2:23" x14ac:dyDescent="0.25">
      <c r="B25" s="62" t="s">
        <v>20</v>
      </c>
      <c r="D25" s="69" t="s">
        <v>120</v>
      </c>
      <c r="F25" s="72" t="s">
        <v>3</v>
      </c>
      <c r="H25" s="89" t="s">
        <v>31</v>
      </c>
      <c r="L25" s="71" t="s">
        <v>234</v>
      </c>
    </row>
    <row r="26" spans="2:23" x14ac:dyDescent="0.25">
      <c r="B26" s="62" t="s">
        <v>21</v>
      </c>
      <c r="D26" s="69" t="s">
        <v>215</v>
      </c>
      <c r="F26" s="72" t="s">
        <v>3</v>
      </c>
      <c r="H26" s="89" t="s">
        <v>32</v>
      </c>
      <c r="L26" s="71" t="s">
        <v>3</v>
      </c>
    </row>
    <row r="27" spans="2:23" x14ac:dyDescent="0.25">
      <c r="B27" s="62" t="s">
        <v>221</v>
      </c>
      <c r="D27" s="69" t="s">
        <v>121</v>
      </c>
      <c r="F27" s="72" t="s">
        <v>3</v>
      </c>
      <c r="H27" s="89" t="s">
        <v>33</v>
      </c>
    </row>
    <row r="28" spans="2:23" x14ac:dyDescent="0.25">
      <c r="B28" s="62" t="s">
        <v>225</v>
      </c>
      <c r="D28" s="69" t="s">
        <v>122</v>
      </c>
      <c r="H28" s="89" t="s">
        <v>29</v>
      </c>
      <c r="J28" s="75" t="s">
        <v>185</v>
      </c>
    </row>
    <row r="29" spans="2:23" x14ac:dyDescent="0.25">
      <c r="B29" s="62" t="s">
        <v>3</v>
      </c>
      <c r="D29" s="69" t="s">
        <v>116</v>
      </c>
      <c r="F29" s="73" t="s">
        <v>49</v>
      </c>
      <c r="H29" s="89" t="s">
        <v>34</v>
      </c>
      <c r="J29" s="76" t="s">
        <v>183</v>
      </c>
      <c r="L29" s="70" t="s">
        <v>65</v>
      </c>
    </row>
    <row r="30" spans="2:23" x14ac:dyDescent="0.25">
      <c r="B30" s="62" t="s">
        <v>3</v>
      </c>
      <c r="D30" s="69" t="s">
        <v>123</v>
      </c>
      <c r="F30" s="74" t="s">
        <v>49</v>
      </c>
      <c r="H30" s="89" t="s">
        <v>36</v>
      </c>
      <c r="J30" s="76" t="s">
        <v>184</v>
      </c>
      <c r="L30" s="71" t="s">
        <v>66</v>
      </c>
    </row>
    <row r="31" spans="2:23" x14ac:dyDescent="0.25">
      <c r="B31" s="62" t="s">
        <v>3</v>
      </c>
      <c r="D31" s="69" t="s">
        <v>124</v>
      </c>
      <c r="F31" s="74" t="s">
        <v>140</v>
      </c>
      <c r="H31" s="89" t="s">
        <v>199</v>
      </c>
      <c r="J31" s="76" t="s">
        <v>192</v>
      </c>
      <c r="L31" s="71" t="s">
        <v>67</v>
      </c>
    </row>
    <row r="32" spans="2:23" x14ac:dyDescent="0.25">
      <c r="B32" s="62" t="s">
        <v>3</v>
      </c>
      <c r="D32" s="69" t="s">
        <v>125</v>
      </c>
      <c r="F32" s="74" t="s">
        <v>3</v>
      </c>
      <c r="H32" s="89" t="s">
        <v>141</v>
      </c>
      <c r="J32" s="76" t="s">
        <v>153</v>
      </c>
      <c r="L32" s="71" t="s">
        <v>68</v>
      </c>
    </row>
    <row r="33" spans="2:12" x14ac:dyDescent="0.25">
      <c r="B33" s="62" t="s">
        <v>3</v>
      </c>
      <c r="D33" s="69" t="s">
        <v>126</v>
      </c>
      <c r="F33" s="74" t="s">
        <v>3</v>
      </c>
      <c r="H33" s="89" t="s">
        <v>142</v>
      </c>
      <c r="J33" s="76" t="s">
        <v>3</v>
      </c>
      <c r="L33" s="71" t="s">
        <v>234</v>
      </c>
    </row>
    <row r="34" spans="2:12" x14ac:dyDescent="0.25">
      <c r="B34" s="62" t="s">
        <v>3</v>
      </c>
      <c r="D34" s="69" t="s">
        <v>3</v>
      </c>
      <c r="F34" s="74" t="s">
        <v>3</v>
      </c>
      <c r="H34" s="89" t="s">
        <v>3</v>
      </c>
      <c r="J34" s="76" t="s">
        <v>3</v>
      </c>
      <c r="L34" s="71" t="s">
        <v>3</v>
      </c>
    </row>
  </sheetData>
  <mergeCells count="2">
    <mergeCell ref="P2:W2"/>
    <mergeCell ref="P20:R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Input Page</vt:lpstr>
      <vt:lpstr>Summary Budget</vt:lpstr>
      <vt:lpstr>Data</vt:lpstr>
      <vt:lpstr>'Summary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Tranel,Jeffrey</cp:lastModifiedBy>
  <cp:lastPrinted>2026-04-20T18:07:25Z</cp:lastPrinted>
  <dcterms:created xsi:type="dcterms:W3CDTF">2015-09-28T06:16:37Z</dcterms:created>
  <dcterms:modified xsi:type="dcterms:W3CDTF">2026-04-20T18:07:47Z</dcterms:modified>
</cp:coreProperties>
</file>