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16.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2024_11_07\003 - ABM\ABM Notes - Decision Tools - Enterprise Budgets\Risk - Financial\EPIC\"/>
    </mc:Choice>
  </mc:AlternateContent>
  <xr:revisionPtr revIDLastSave="0" documentId="8_{9FB32B51-C79A-435A-AEC3-E91691210D2D}" xr6:coauthVersionLast="47" xr6:coauthVersionMax="47" xr10:uidLastSave="{00000000-0000-0000-0000-000000000000}"/>
  <bookViews>
    <workbookView xWindow="-120" yWindow="-120" windowWidth="29040" windowHeight="15720" xr2:uid="{00000000-000D-0000-FFFF-FFFF00000000}"/>
  </bookViews>
  <sheets>
    <sheet name="Welcome" sheetId="19" r:id="rId1"/>
    <sheet name="Basic Information" sheetId="21" r:id="rId2"/>
    <sheet name="General" sheetId="22" r:id="rId3"/>
    <sheet name="Chemicals" sheetId="38" r:id="rId4"/>
    <sheet name="Crop 1 - Input" sheetId="15" r:id="rId5"/>
    <sheet name="Crop 1 - Budget" sheetId="27" r:id="rId6"/>
    <sheet name="Crop 2 - Input" sheetId="30" r:id="rId7"/>
    <sheet name="Crop 2 - Budget" sheetId="29" r:id="rId8"/>
    <sheet name="Crop 3 - Input" sheetId="32" r:id="rId9"/>
    <sheet name="Crop 3 - Budget" sheetId="31" r:id="rId10"/>
    <sheet name="Crop 4 - Input" sheetId="34" r:id="rId11"/>
    <sheet name="Crop 4 - Budget" sheetId="33" r:id="rId12"/>
    <sheet name="Crop 5 - Input" sheetId="35" r:id="rId13"/>
    <sheet name="Crop 5 - Budget" sheetId="36" r:id="rId14"/>
    <sheet name="Breeding LS - Input" sheetId="20" r:id="rId15"/>
    <sheet name="Breeding LS - Budget" sheetId="37" r:id="rId16"/>
    <sheet name="Grazing LS - Input" sheetId="41" r:id="rId17"/>
    <sheet name="Grazing LS - Budget" sheetId="42" r:id="rId18"/>
    <sheet name="Feeding LS - Input" sheetId="43" r:id="rId19"/>
    <sheet name="Feeding LS - Budget" sheetId="44" r:id="rId20"/>
    <sheet name="Cash Flow Statement" sheetId="17" r:id="rId21"/>
    <sheet name="Data" sheetId="9" state="hidden" r:id="rId22"/>
  </sheets>
  <definedNames>
    <definedName name="_xlnm.Print_Area" localSheetId="1">'Basic Information'!$B$1:$M$27</definedName>
    <definedName name="_xlnm.Print_Area" localSheetId="15">'Breeding LS - Budget'!$B$2:$L$74</definedName>
    <definedName name="_xlnm.Print_Area" localSheetId="14">'Breeding LS - Input'!$B$2:$AD$142</definedName>
    <definedName name="_xlnm.Print_Area" localSheetId="20">'Cash Flow Statement'!$B$7:$R$175</definedName>
    <definedName name="_xlnm.Print_Area" localSheetId="3">Chemicals!$B$2:$K$25</definedName>
    <definedName name="_xlnm.Print_Area" localSheetId="5">'Crop 1 - Budget'!$B$1:$H$60</definedName>
    <definedName name="_xlnm.Print_Area" localSheetId="4">'Crop 1 - Input'!$B$1:$AC$152</definedName>
    <definedName name="_xlnm.Print_Area" localSheetId="7">'Crop 2 - Budget'!$B$1:$H$60</definedName>
    <definedName name="_xlnm.Print_Area" localSheetId="9">'Crop 3 - Budget'!$B$1:$H$60</definedName>
    <definedName name="_xlnm.Print_Area" localSheetId="11">'Crop 4 - Budget'!$B$1:$H$60</definedName>
    <definedName name="_xlnm.Print_Area" localSheetId="13">'Crop 5 - Budget'!$B$1:$H$61</definedName>
    <definedName name="_xlnm.Print_Area" localSheetId="19">'Feeding LS - Budget'!$B$2:$K$62</definedName>
    <definedName name="_xlnm.Print_Area" localSheetId="18">'Feeding LS - Input'!$B$1:$AD$96</definedName>
    <definedName name="_xlnm.Print_Area" localSheetId="2">General!$B$2:$AL$98</definedName>
    <definedName name="_xlnm.Print_Area" localSheetId="17">'Grazing LS - Budget'!$B$2:$K$62</definedName>
    <definedName name="_xlnm.Print_Area" localSheetId="16">'Grazing LS - Input'!$B$2:$AD$82</definedName>
    <definedName name="_xlnm.Print_Area" localSheetId="0">Welcome!$B$1:$F$22</definedName>
    <definedName name="Print_Area_MI">#REF!</definedName>
    <definedName name="_xlnm.Print_Titles" localSheetId="20">'Cash Flow Statement'!$2:$6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9" i="41" l="1"/>
  <c r="F47" i="44"/>
  <c r="N73" i="43"/>
  <c r="M73" i="43" s="1"/>
  <c r="Q62" i="17"/>
  <c r="P62" i="17"/>
  <c r="O62" i="17"/>
  <c r="N62" i="17"/>
  <c r="M62" i="17"/>
  <c r="L62" i="17"/>
  <c r="K62" i="17"/>
  <c r="J62" i="17"/>
  <c r="I62" i="17"/>
  <c r="H62" i="17"/>
  <c r="G62" i="17"/>
  <c r="F62" i="17"/>
  <c r="Q60" i="17"/>
  <c r="P60" i="17"/>
  <c r="O60" i="17"/>
  <c r="N60" i="17"/>
  <c r="M60" i="17"/>
  <c r="L60" i="17"/>
  <c r="K60" i="17"/>
  <c r="J60" i="17"/>
  <c r="I60" i="17"/>
  <c r="H60" i="17"/>
  <c r="G60" i="17"/>
  <c r="F60" i="17"/>
  <c r="Q61" i="17"/>
  <c r="P61" i="17"/>
  <c r="O61" i="17"/>
  <c r="N61" i="17"/>
  <c r="M61" i="17"/>
  <c r="L61" i="17"/>
  <c r="K61" i="17"/>
  <c r="J61" i="17"/>
  <c r="I61" i="17"/>
  <c r="H61" i="17"/>
  <c r="G61" i="17"/>
  <c r="F61" i="17"/>
  <c r="D121" i="17"/>
  <c r="D120" i="17"/>
  <c r="Q82" i="17"/>
  <c r="P82" i="17"/>
  <c r="O82" i="17"/>
  <c r="N82" i="17"/>
  <c r="M82" i="17"/>
  <c r="L82" i="17"/>
  <c r="K82" i="17"/>
  <c r="J82" i="17"/>
  <c r="I82" i="17"/>
  <c r="H82" i="17"/>
  <c r="G82" i="17"/>
  <c r="F82" i="17"/>
  <c r="Q96" i="17"/>
  <c r="P96" i="17"/>
  <c r="O96" i="17"/>
  <c r="N96" i="17"/>
  <c r="M96" i="17"/>
  <c r="L96" i="17"/>
  <c r="K96" i="17"/>
  <c r="J96" i="17"/>
  <c r="I96" i="17"/>
  <c r="H96" i="17"/>
  <c r="G96" i="17"/>
  <c r="F96" i="17"/>
  <c r="Q88" i="17"/>
  <c r="P88" i="17"/>
  <c r="O88" i="17"/>
  <c r="N88" i="17"/>
  <c r="M88" i="17"/>
  <c r="L88" i="17"/>
  <c r="K88" i="17"/>
  <c r="J88" i="17"/>
  <c r="I88" i="17"/>
  <c r="H88" i="17"/>
  <c r="G88" i="17"/>
  <c r="F88" i="17"/>
  <c r="Q81" i="17"/>
  <c r="P81" i="17"/>
  <c r="O81" i="17"/>
  <c r="N81" i="17"/>
  <c r="M81" i="17"/>
  <c r="L81" i="17"/>
  <c r="K81" i="17"/>
  <c r="J81" i="17"/>
  <c r="I81" i="17"/>
  <c r="H81" i="17"/>
  <c r="G81" i="17"/>
  <c r="F81" i="17"/>
  <c r="Q102" i="17"/>
  <c r="P102" i="17"/>
  <c r="O102" i="17"/>
  <c r="N102" i="17"/>
  <c r="M102" i="17"/>
  <c r="L102" i="17"/>
  <c r="K102" i="17"/>
  <c r="J102" i="17"/>
  <c r="I102" i="17"/>
  <c r="H102" i="17"/>
  <c r="G102" i="17"/>
  <c r="F102" i="17"/>
  <c r="Q106" i="17"/>
  <c r="P106" i="17"/>
  <c r="O106" i="17"/>
  <c r="N106" i="17"/>
  <c r="M106" i="17"/>
  <c r="L106" i="17"/>
  <c r="K106" i="17"/>
  <c r="J106" i="17"/>
  <c r="I106" i="17"/>
  <c r="H106" i="17"/>
  <c r="G106" i="17"/>
  <c r="F106" i="17"/>
  <c r="Q105" i="17"/>
  <c r="P105" i="17"/>
  <c r="O105" i="17"/>
  <c r="N105" i="17"/>
  <c r="M105" i="17"/>
  <c r="L105" i="17"/>
  <c r="K105" i="17"/>
  <c r="J105" i="17"/>
  <c r="I105" i="17"/>
  <c r="H105" i="17"/>
  <c r="G105" i="17"/>
  <c r="F105" i="17"/>
  <c r="Q104" i="17"/>
  <c r="P104" i="17"/>
  <c r="O104" i="17"/>
  <c r="N104" i="17"/>
  <c r="M104" i="17"/>
  <c r="L104" i="17"/>
  <c r="K104" i="17"/>
  <c r="J104" i="17"/>
  <c r="I104" i="17"/>
  <c r="H104" i="17"/>
  <c r="G104" i="17"/>
  <c r="F104" i="17"/>
  <c r="I35" i="37"/>
  <c r="I34" i="37"/>
  <c r="G44" i="36"/>
  <c r="H44" i="36" s="1"/>
  <c r="F45" i="36"/>
  <c r="F44" i="36"/>
  <c r="F43" i="33"/>
  <c r="G43" i="33" s="1"/>
  <c r="H43" i="33" s="1"/>
  <c r="F44" i="33"/>
  <c r="G43" i="31"/>
  <c r="H43" i="31" s="1"/>
  <c r="F44" i="31"/>
  <c r="F44" i="29"/>
  <c r="G43" i="29"/>
  <c r="H43" i="29" s="1"/>
  <c r="F43" i="31"/>
  <c r="F43" i="29"/>
  <c r="F44" i="27"/>
  <c r="I26" i="44"/>
  <c r="J26" i="44"/>
  <c r="J25" i="44"/>
  <c r="I25" i="44"/>
  <c r="J26" i="42"/>
  <c r="I26" i="42"/>
  <c r="I25" i="42"/>
  <c r="J25" i="42" s="1"/>
  <c r="I48" i="37"/>
  <c r="I49" i="37"/>
  <c r="I37" i="42"/>
  <c r="I36" i="42"/>
  <c r="J36" i="42" s="1"/>
  <c r="I37" i="44"/>
  <c r="I36" i="44"/>
  <c r="H43" i="27"/>
  <c r="G43" i="27"/>
  <c r="F43" i="27"/>
  <c r="F31" i="36"/>
  <c r="F30" i="36"/>
  <c r="F29" i="36"/>
  <c r="F31" i="33"/>
  <c r="F30" i="33"/>
  <c r="F29" i="33"/>
  <c r="F31" i="31"/>
  <c r="F30" i="31"/>
  <c r="F29" i="31"/>
  <c r="F31" i="29"/>
  <c r="F30" i="29"/>
  <c r="F29" i="29"/>
  <c r="F31" i="27"/>
  <c r="F30" i="27"/>
  <c r="F29" i="27"/>
  <c r="I32" i="44"/>
  <c r="I31" i="44"/>
  <c r="J31" i="42"/>
  <c r="I32" i="42"/>
  <c r="J32" i="42" s="1"/>
  <c r="I31" i="42"/>
  <c r="I44" i="37"/>
  <c r="I43" i="37"/>
  <c r="C19" i="20"/>
  <c r="C12" i="20"/>
  <c r="N76" i="43"/>
  <c r="M76" i="43" s="1"/>
  <c r="N75" i="43"/>
  <c r="N64" i="43"/>
  <c r="N63" i="43"/>
  <c r="N60" i="43"/>
  <c r="M60" i="43" s="1"/>
  <c r="N59" i="43"/>
  <c r="N50" i="43"/>
  <c r="M50" i="43" s="1"/>
  <c r="N52" i="43"/>
  <c r="M52" i="43"/>
  <c r="N51" i="43"/>
  <c r="M51" i="43" s="1"/>
  <c r="N41" i="43"/>
  <c r="M41" i="43" s="1"/>
  <c r="N40" i="43"/>
  <c r="M40" i="43"/>
  <c r="N39" i="43"/>
  <c r="M39" i="43"/>
  <c r="M38" i="43"/>
  <c r="N38" i="43"/>
  <c r="N30" i="43"/>
  <c r="M30" i="43" s="1"/>
  <c r="N29" i="43"/>
  <c r="M29" i="43"/>
  <c r="N28" i="43"/>
  <c r="M28" i="43"/>
  <c r="N26" i="43"/>
  <c r="M26" i="43" s="1"/>
  <c r="N25" i="43"/>
  <c r="M25" i="43"/>
  <c r="N24" i="43"/>
  <c r="M24" i="43"/>
  <c r="M23" i="43"/>
  <c r="N23" i="43"/>
  <c r="N62" i="41"/>
  <c r="N61" i="41"/>
  <c r="H87" i="17" s="1"/>
  <c r="N50" i="41"/>
  <c r="N49" i="41"/>
  <c r="J86" i="17" s="1"/>
  <c r="N46" i="41"/>
  <c r="N38" i="41"/>
  <c r="N37" i="41"/>
  <c r="K85" i="17" s="1"/>
  <c r="N36" i="41"/>
  <c r="N35" i="41"/>
  <c r="N28" i="41"/>
  <c r="N27" i="41"/>
  <c r="M27" i="41" s="1"/>
  <c r="N26" i="41"/>
  <c r="N24" i="41"/>
  <c r="L52" i="20"/>
  <c r="M51" i="20"/>
  <c r="L51" i="20" s="1"/>
  <c r="M50" i="20"/>
  <c r="L50" i="20" s="1"/>
  <c r="M49" i="20"/>
  <c r="L49" i="20" s="1"/>
  <c r="M48" i="20"/>
  <c r="L48" i="20" s="1"/>
  <c r="M47" i="20"/>
  <c r="L47" i="20" s="1"/>
  <c r="L22" i="21"/>
  <c r="Q97" i="17"/>
  <c r="P97" i="17"/>
  <c r="O97" i="17"/>
  <c r="N97" i="17"/>
  <c r="M97" i="17"/>
  <c r="L97" i="17"/>
  <c r="K97" i="17"/>
  <c r="J97" i="17"/>
  <c r="I97" i="17"/>
  <c r="H97" i="17"/>
  <c r="G97" i="17"/>
  <c r="F97" i="17"/>
  <c r="Q89" i="17"/>
  <c r="P89" i="17"/>
  <c r="O89" i="17"/>
  <c r="N89" i="17"/>
  <c r="M89" i="17"/>
  <c r="L89" i="17"/>
  <c r="K89" i="17"/>
  <c r="J89" i="17"/>
  <c r="I89" i="17"/>
  <c r="H89" i="17"/>
  <c r="G89" i="17"/>
  <c r="N85" i="17"/>
  <c r="L85" i="17"/>
  <c r="J85" i="17"/>
  <c r="I85" i="17"/>
  <c r="H85" i="17"/>
  <c r="G85" i="17"/>
  <c r="F89" i="17"/>
  <c r="F85" i="17"/>
  <c r="AE24" i="41"/>
  <c r="Q122" i="17"/>
  <c r="P122" i="17"/>
  <c r="O122" i="17"/>
  <c r="N122" i="17"/>
  <c r="M122" i="17"/>
  <c r="L122" i="17"/>
  <c r="K122" i="17"/>
  <c r="J122" i="17"/>
  <c r="I122" i="17"/>
  <c r="H122" i="17"/>
  <c r="G122" i="17"/>
  <c r="F122" i="17"/>
  <c r="Q121" i="17"/>
  <c r="P121" i="17"/>
  <c r="O121" i="17"/>
  <c r="N121" i="17"/>
  <c r="M121" i="17"/>
  <c r="L121" i="17"/>
  <c r="K121" i="17"/>
  <c r="J121" i="17"/>
  <c r="I121" i="17"/>
  <c r="H121" i="17"/>
  <c r="G121" i="17"/>
  <c r="Q120" i="17"/>
  <c r="P120" i="17"/>
  <c r="O120" i="17"/>
  <c r="N120" i="17"/>
  <c r="M120" i="17"/>
  <c r="L120" i="17"/>
  <c r="K120" i="17"/>
  <c r="J120" i="17"/>
  <c r="I120" i="17"/>
  <c r="H120" i="17"/>
  <c r="G120" i="17"/>
  <c r="F120" i="17"/>
  <c r="F121" i="17"/>
  <c r="Q113" i="17"/>
  <c r="P113" i="17"/>
  <c r="O113" i="17"/>
  <c r="N113" i="17"/>
  <c r="M113" i="17"/>
  <c r="L113" i="17"/>
  <c r="K113" i="17"/>
  <c r="J113" i="17"/>
  <c r="I113" i="17"/>
  <c r="H113" i="17"/>
  <c r="G113" i="17"/>
  <c r="F113" i="17"/>
  <c r="Q112" i="17"/>
  <c r="P112" i="17"/>
  <c r="O112" i="17"/>
  <c r="N112" i="17"/>
  <c r="M112" i="17"/>
  <c r="L112" i="17"/>
  <c r="K112" i="17"/>
  <c r="J112" i="17"/>
  <c r="I112" i="17"/>
  <c r="H112" i="17"/>
  <c r="G112" i="17"/>
  <c r="Q111" i="17"/>
  <c r="P111" i="17"/>
  <c r="O111" i="17"/>
  <c r="N111" i="17"/>
  <c r="M111" i="17"/>
  <c r="L111" i="17"/>
  <c r="K111" i="17"/>
  <c r="J111" i="17"/>
  <c r="I111" i="17"/>
  <c r="H111" i="17"/>
  <c r="G111" i="17"/>
  <c r="Q110" i="17"/>
  <c r="P110" i="17"/>
  <c r="O110" i="17"/>
  <c r="N110" i="17"/>
  <c r="M110" i="17"/>
  <c r="L110" i="17"/>
  <c r="K110" i="17"/>
  <c r="J110" i="17"/>
  <c r="I110" i="17"/>
  <c r="H110" i="17"/>
  <c r="G110" i="17"/>
  <c r="F112" i="17"/>
  <c r="F111" i="17"/>
  <c r="F110" i="17"/>
  <c r="Q109" i="17"/>
  <c r="P109" i="17"/>
  <c r="O109" i="17"/>
  <c r="N109" i="17"/>
  <c r="M109" i="17"/>
  <c r="L109" i="17"/>
  <c r="K109" i="17"/>
  <c r="J109" i="17"/>
  <c r="I109" i="17"/>
  <c r="H109" i="17"/>
  <c r="G109" i="17"/>
  <c r="Q108" i="17"/>
  <c r="P108" i="17"/>
  <c r="O108" i="17"/>
  <c r="N108" i="17"/>
  <c r="M108" i="17"/>
  <c r="L108" i="17"/>
  <c r="K108" i="17"/>
  <c r="J108" i="17"/>
  <c r="I108" i="17"/>
  <c r="H108" i="17"/>
  <c r="G108" i="17"/>
  <c r="F109" i="17"/>
  <c r="F108" i="17"/>
  <c r="AL71" i="22"/>
  <c r="AL70" i="22"/>
  <c r="Q103" i="17"/>
  <c r="P103" i="17"/>
  <c r="O103" i="17"/>
  <c r="N103" i="17"/>
  <c r="M103" i="17"/>
  <c r="L103" i="17"/>
  <c r="K103" i="17"/>
  <c r="J103" i="17"/>
  <c r="I103" i="17"/>
  <c r="H103" i="17"/>
  <c r="G103" i="17"/>
  <c r="F103" i="17"/>
  <c r="Q41" i="17"/>
  <c r="P41" i="17"/>
  <c r="O41" i="17"/>
  <c r="N41" i="17"/>
  <c r="M41" i="17"/>
  <c r="L41" i="17"/>
  <c r="K41" i="17"/>
  <c r="J41" i="17"/>
  <c r="I41" i="17"/>
  <c r="H41" i="17"/>
  <c r="G41" i="17"/>
  <c r="Q40" i="17"/>
  <c r="P40" i="17"/>
  <c r="O40" i="17"/>
  <c r="N40" i="17"/>
  <c r="M40" i="17"/>
  <c r="L40" i="17"/>
  <c r="K40" i="17"/>
  <c r="J40" i="17"/>
  <c r="I40" i="17"/>
  <c r="H40" i="17"/>
  <c r="G40" i="17"/>
  <c r="F41" i="17"/>
  <c r="F40" i="17"/>
  <c r="C41" i="17"/>
  <c r="C40" i="17"/>
  <c r="D16" i="17"/>
  <c r="Q19" i="17"/>
  <c r="P19" i="17"/>
  <c r="O19" i="17"/>
  <c r="N19" i="17"/>
  <c r="M19" i="17"/>
  <c r="L19" i="17"/>
  <c r="K19" i="17"/>
  <c r="J19" i="17"/>
  <c r="I19" i="17"/>
  <c r="H19" i="17"/>
  <c r="G19" i="17"/>
  <c r="F19" i="17"/>
  <c r="F28" i="36"/>
  <c r="F28" i="33"/>
  <c r="F28" i="31"/>
  <c r="F28" i="29"/>
  <c r="F28" i="27"/>
  <c r="I35" i="44"/>
  <c r="I34" i="44"/>
  <c r="I33" i="44"/>
  <c r="G11" i="44"/>
  <c r="G10" i="44"/>
  <c r="G52" i="44" s="1"/>
  <c r="F11" i="44"/>
  <c r="F10" i="44"/>
  <c r="C57" i="44" s="1"/>
  <c r="E11" i="44"/>
  <c r="E10" i="44"/>
  <c r="C6" i="44"/>
  <c r="C55" i="44" s="1"/>
  <c r="AD77" i="44"/>
  <c r="AD76" i="44"/>
  <c r="AD80" i="44" s="1"/>
  <c r="I24" i="44"/>
  <c r="J6" i="44"/>
  <c r="C4" i="44"/>
  <c r="AE60" i="43"/>
  <c r="M51" i="41"/>
  <c r="M65" i="43"/>
  <c r="AE52" i="43"/>
  <c r="AE51" i="43"/>
  <c r="AE50" i="43"/>
  <c r="C43" i="43"/>
  <c r="AE41" i="43"/>
  <c r="AE40" i="43"/>
  <c r="AE39" i="43"/>
  <c r="AE38" i="43"/>
  <c r="AE26" i="43"/>
  <c r="AE25" i="43"/>
  <c r="AE24" i="43"/>
  <c r="AE23" i="43"/>
  <c r="K2" i="43"/>
  <c r="G59" i="43" s="1"/>
  <c r="AE95" i="43"/>
  <c r="M95" i="43"/>
  <c r="AE94" i="43"/>
  <c r="M94" i="43"/>
  <c r="AE93" i="43"/>
  <c r="M93" i="43"/>
  <c r="AE92" i="43"/>
  <c r="M92" i="43"/>
  <c r="AE85" i="43"/>
  <c r="M85" i="43"/>
  <c r="AE84" i="43"/>
  <c r="M84" i="43"/>
  <c r="AE77" i="43"/>
  <c r="M77" i="43"/>
  <c r="AE76" i="43"/>
  <c r="AE75" i="43"/>
  <c r="AE74" i="43"/>
  <c r="M74" i="43"/>
  <c r="AE73" i="43"/>
  <c r="AE66" i="43"/>
  <c r="M66" i="43"/>
  <c r="AE65" i="43"/>
  <c r="AE64" i="43"/>
  <c r="M64" i="43"/>
  <c r="AE63" i="43"/>
  <c r="M63" i="43"/>
  <c r="AE62" i="43"/>
  <c r="M62" i="43"/>
  <c r="AE61" i="43"/>
  <c r="M61" i="43"/>
  <c r="AE59" i="43"/>
  <c r="AE13" i="43"/>
  <c r="N13" i="43"/>
  <c r="Q18" i="17" s="1"/>
  <c r="M13" i="43"/>
  <c r="D13" i="43"/>
  <c r="AE11" i="43"/>
  <c r="N11" i="43"/>
  <c r="M100" i="17" s="1"/>
  <c r="M11" i="43"/>
  <c r="AE51" i="41"/>
  <c r="AE50" i="41"/>
  <c r="AE49" i="41"/>
  <c r="I24" i="42"/>
  <c r="I33" i="37"/>
  <c r="I21" i="42"/>
  <c r="I29" i="37"/>
  <c r="AL88" i="22"/>
  <c r="AL87" i="22"/>
  <c r="AL86" i="22"/>
  <c r="AL85" i="22"/>
  <c r="AL84" i="22"/>
  <c r="AL82" i="22"/>
  <c r="AL81" i="22"/>
  <c r="AL80" i="22"/>
  <c r="U77" i="22"/>
  <c r="S77" i="22"/>
  <c r="Q77" i="22"/>
  <c r="O77" i="22"/>
  <c r="M77" i="22"/>
  <c r="K77" i="22"/>
  <c r="I77" i="22"/>
  <c r="G77" i="22"/>
  <c r="AL95" i="22"/>
  <c r="AL94" i="22"/>
  <c r="AL93" i="22"/>
  <c r="AL92" i="22"/>
  <c r="AL91" i="22"/>
  <c r="AL89" i="22"/>
  <c r="I35" i="42"/>
  <c r="I34" i="42"/>
  <c r="I33" i="42"/>
  <c r="G10" i="42"/>
  <c r="G52" i="42" s="1"/>
  <c r="F10" i="42"/>
  <c r="C57" i="42" s="1"/>
  <c r="E10" i="42"/>
  <c r="G11" i="42"/>
  <c r="F11" i="42"/>
  <c r="C6" i="42"/>
  <c r="AD77" i="42"/>
  <c r="AD76" i="42"/>
  <c r="AD79" i="42" s="1"/>
  <c r="J6" i="42"/>
  <c r="C4" i="42"/>
  <c r="M81" i="41"/>
  <c r="M80" i="41"/>
  <c r="M79" i="41"/>
  <c r="M78" i="41"/>
  <c r="M71" i="41"/>
  <c r="M70" i="41"/>
  <c r="M63" i="41"/>
  <c r="M50" i="41"/>
  <c r="M52" i="41"/>
  <c r="M48" i="41"/>
  <c r="M47" i="41"/>
  <c r="H46" i="41"/>
  <c r="M46" i="41" s="1"/>
  <c r="AE14" i="41"/>
  <c r="AE11" i="41"/>
  <c r="AE28" i="41"/>
  <c r="AE27" i="41"/>
  <c r="AE26" i="41"/>
  <c r="M39" i="41"/>
  <c r="D14" i="41"/>
  <c r="N14" i="41"/>
  <c r="O17" i="17" s="1"/>
  <c r="M14" i="41"/>
  <c r="N11" i="41"/>
  <c r="P99" i="17" s="1"/>
  <c r="M11" i="41"/>
  <c r="H2" i="41"/>
  <c r="AE81" i="41"/>
  <c r="AE80" i="41"/>
  <c r="AE79" i="41"/>
  <c r="AE78" i="41"/>
  <c r="AE71" i="41"/>
  <c r="AE70" i="41"/>
  <c r="AE63" i="41"/>
  <c r="AE62" i="41"/>
  <c r="M62" i="41"/>
  <c r="AE61" i="41"/>
  <c r="AE60" i="41"/>
  <c r="AE59" i="41"/>
  <c r="M59" i="41"/>
  <c r="AE52" i="41"/>
  <c r="AE48" i="41"/>
  <c r="AE47" i="41"/>
  <c r="AE46" i="41"/>
  <c r="M28" i="41"/>
  <c r="M26" i="41"/>
  <c r="AE39" i="41"/>
  <c r="AE38" i="41"/>
  <c r="M38" i="41"/>
  <c r="AE37" i="41"/>
  <c r="M37" i="41"/>
  <c r="AE36" i="41"/>
  <c r="M36" i="41"/>
  <c r="AE35" i="41"/>
  <c r="M35" i="41"/>
  <c r="D72" i="37"/>
  <c r="D69" i="37"/>
  <c r="D66" i="37"/>
  <c r="D63" i="37"/>
  <c r="D60" i="37"/>
  <c r="C65" i="37"/>
  <c r="C62" i="37" s="1"/>
  <c r="I18" i="37"/>
  <c r="L40" i="20"/>
  <c r="AD40" i="20"/>
  <c r="AD141" i="20"/>
  <c r="M141" i="20"/>
  <c r="L141" i="20" s="1"/>
  <c r="AD140" i="20"/>
  <c r="M140" i="20"/>
  <c r="L140" i="20" s="1"/>
  <c r="AD138" i="20"/>
  <c r="M138" i="20"/>
  <c r="L138" i="20" s="1"/>
  <c r="AD137" i="20"/>
  <c r="M137" i="20"/>
  <c r="L137" i="20" s="1"/>
  <c r="AD130" i="20"/>
  <c r="M130" i="20"/>
  <c r="L130" i="20" s="1"/>
  <c r="L119" i="20"/>
  <c r="L118" i="20"/>
  <c r="L117" i="20"/>
  <c r="L116" i="20"/>
  <c r="L109" i="20"/>
  <c r="L108" i="20"/>
  <c r="L107" i="20"/>
  <c r="L100" i="20"/>
  <c r="M96" i="20"/>
  <c r="L96" i="20" s="1"/>
  <c r="L89" i="20"/>
  <c r="L88" i="20"/>
  <c r="L79" i="20"/>
  <c r="L77" i="20"/>
  <c r="L74" i="20"/>
  <c r="G76" i="20"/>
  <c r="F95" i="17" l="1"/>
  <c r="E62" i="17"/>
  <c r="E60" i="17"/>
  <c r="E82" i="17"/>
  <c r="E88" i="17"/>
  <c r="E96" i="17"/>
  <c r="E81" i="17"/>
  <c r="J36" i="44"/>
  <c r="J32" i="44"/>
  <c r="J31" i="44"/>
  <c r="L95" i="17"/>
  <c r="I23" i="44"/>
  <c r="J23" i="44" s="1"/>
  <c r="M95" i="17"/>
  <c r="G95" i="17"/>
  <c r="O95" i="17"/>
  <c r="M75" i="43"/>
  <c r="K95" i="17"/>
  <c r="N95" i="17"/>
  <c r="H95" i="17"/>
  <c r="P95" i="17"/>
  <c r="I95" i="17"/>
  <c r="Q95" i="17"/>
  <c r="J95" i="17"/>
  <c r="K94" i="17"/>
  <c r="Q94" i="17"/>
  <c r="J94" i="17"/>
  <c r="F94" i="17"/>
  <c r="L94" i="17"/>
  <c r="M94" i="17"/>
  <c r="N94" i="17"/>
  <c r="M59" i="43"/>
  <c r="G94" i="17"/>
  <c r="H94" i="17"/>
  <c r="P94" i="17"/>
  <c r="I22" i="44"/>
  <c r="J22" i="44" s="1"/>
  <c r="O94" i="17"/>
  <c r="I94" i="17"/>
  <c r="O87" i="17"/>
  <c r="P87" i="17"/>
  <c r="Q87" i="17"/>
  <c r="I87" i="17"/>
  <c r="L87" i="17"/>
  <c r="F87" i="17"/>
  <c r="G87" i="17"/>
  <c r="M61" i="41"/>
  <c r="K87" i="17"/>
  <c r="M87" i="17"/>
  <c r="N87" i="17"/>
  <c r="J87" i="17"/>
  <c r="O86" i="17"/>
  <c r="K86" i="17"/>
  <c r="M86" i="17"/>
  <c r="F86" i="17"/>
  <c r="G86" i="17"/>
  <c r="N86" i="17"/>
  <c r="I86" i="17"/>
  <c r="Q86" i="17"/>
  <c r="M49" i="41"/>
  <c r="M85" i="17"/>
  <c r="O85" i="17"/>
  <c r="P85" i="17"/>
  <c r="Q85" i="17"/>
  <c r="M84" i="17"/>
  <c r="P84" i="17"/>
  <c r="O84" i="17"/>
  <c r="M24" i="41"/>
  <c r="H84" i="17"/>
  <c r="J84" i="17"/>
  <c r="G84" i="17"/>
  <c r="F84" i="17"/>
  <c r="N84" i="17"/>
  <c r="I84" i="17"/>
  <c r="Q84" i="17"/>
  <c r="K84" i="17"/>
  <c r="L84" i="17"/>
  <c r="L75" i="17"/>
  <c r="K75" i="17"/>
  <c r="J75" i="17"/>
  <c r="I75" i="17"/>
  <c r="Q75" i="17"/>
  <c r="P75" i="17"/>
  <c r="H75" i="17"/>
  <c r="O75" i="17"/>
  <c r="G75" i="17"/>
  <c r="N75" i="17"/>
  <c r="F75" i="17"/>
  <c r="M75" i="17"/>
  <c r="M92" i="17"/>
  <c r="P91" i="17"/>
  <c r="I19" i="44"/>
  <c r="N91" i="17"/>
  <c r="P18" i="17"/>
  <c r="P100" i="17"/>
  <c r="I11" i="44"/>
  <c r="J11" i="44" s="1"/>
  <c r="H100" i="17"/>
  <c r="L100" i="17"/>
  <c r="H18" i="17"/>
  <c r="L18" i="17"/>
  <c r="G100" i="17"/>
  <c r="K100" i="17"/>
  <c r="O100" i="17"/>
  <c r="J18" i="17"/>
  <c r="K18" i="17"/>
  <c r="M18" i="17"/>
  <c r="F18" i="17"/>
  <c r="N18" i="17"/>
  <c r="G18" i="17"/>
  <c r="O18" i="17"/>
  <c r="I18" i="17"/>
  <c r="G91" i="17"/>
  <c r="O91" i="17"/>
  <c r="L92" i="17"/>
  <c r="F100" i="17"/>
  <c r="N100" i="17"/>
  <c r="F91" i="17"/>
  <c r="I91" i="17"/>
  <c r="Q91" i="17"/>
  <c r="N92" i="17"/>
  <c r="K92" i="17"/>
  <c r="F92" i="17"/>
  <c r="J91" i="17"/>
  <c r="G92" i="17"/>
  <c r="O92" i="17"/>
  <c r="P92" i="17"/>
  <c r="I100" i="17"/>
  <c r="Q100" i="17"/>
  <c r="L91" i="17"/>
  <c r="I92" i="17"/>
  <c r="Q92" i="17"/>
  <c r="K91" i="17"/>
  <c r="H92" i="17"/>
  <c r="J100" i="17"/>
  <c r="M91" i="17"/>
  <c r="J92" i="17"/>
  <c r="I20" i="44"/>
  <c r="J20" i="44" s="1"/>
  <c r="H91" i="17"/>
  <c r="I99" i="17"/>
  <c r="H17" i="17"/>
  <c r="I17" i="17"/>
  <c r="L17" i="17"/>
  <c r="P17" i="17"/>
  <c r="Q17" i="17"/>
  <c r="Q99" i="17"/>
  <c r="F99" i="17"/>
  <c r="M99" i="17"/>
  <c r="J17" i="17"/>
  <c r="K17" i="17"/>
  <c r="M17" i="17"/>
  <c r="F17" i="17"/>
  <c r="N17" i="17"/>
  <c r="G17" i="17"/>
  <c r="J99" i="17"/>
  <c r="K99" i="17"/>
  <c r="L99" i="17"/>
  <c r="H86" i="17"/>
  <c r="P86" i="17"/>
  <c r="N99" i="17"/>
  <c r="G99" i="17"/>
  <c r="O99" i="17"/>
  <c r="H99" i="17"/>
  <c r="L86" i="17"/>
  <c r="E89" i="17"/>
  <c r="E97" i="17"/>
  <c r="C54" i="44"/>
  <c r="I52" i="44"/>
  <c r="C53" i="44"/>
  <c r="J52" i="44"/>
  <c r="C58" i="44"/>
  <c r="F52" i="44"/>
  <c r="C59" i="44"/>
  <c r="C60" i="44"/>
  <c r="H52" i="44"/>
  <c r="E52" i="44"/>
  <c r="D52" i="44"/>
  <c r="C61" i="44"/>
  <c r="C56" i="44"/>
  <c r="E121" i="17"/>
  <c r="E120" i="17"/>
  <c r="E109" i="17"/>
  <c r="J35" i="44"/>
  <c r="F46" i="44"/>
  <c r="I10" i="44"/>
  <c r="J10" i="44" s="1"/>
  <c r="J37" i="44"/>
  <c r="J33" i="44"/>
  <c r="J24" i="44"/>
  <c r="J34" i="44"/>
  <c r="I38" i="44"/>
  <c r="G6" i="44"/>
  <c r="AD78" i="44"/>
  <c r="AD79" i="44"/>
  <c r="I22" i="42"/>
  <c r="J22" i="42" s="1"/>
  <c r="I20" i="42"/>
  <c r="J20" i="42" s="1"/>
  <c r="I19" i="42"/>
  <c r="I23" i="42"/>
  <c r="J23" i="42" s="1"/>
  <c r="I27" i="37"/>
  <c r="I41" i="37"/>
  <c r="I42" i="37"/>
  <c r="F46" i="42"/>
  <c r="F47" i="42" s="1"/>
  <c r="D52" i="42"/>
  <c r="C61" i="42"/>
  <c r="H52" i="42"/>
  <c r="I52" i="42"/>
  <c r="J52" i="42"/>
  <c r="F52" i="42"/>
  <c r="E52" i="42"/>
  <c r="C59" i="42"/>
  <c r="C58" i="42"/>
  <c r="C60" i="42"/>
  <c r="C55" i="42"/>
  <c r="C53" i="42"/>
  <c r="C54" i="42"/>
  <c r="C56" i="42"/>
  <c r="J24" i="42"/>
  <c r="J33" i="42"/>
  <c r="J34" i="42"/>
  <c r="J35" i="42"/>
  <c r="J21" i="42"/>
  <c r="I11" i="42"/>
  <c r="J11" i="42" s="1"/>
  <c r="I10" i="42"/>
  <c r="AD80" i="42"/>
  <c r="AD78" i="42"/>
  <c r="G6" i="42"/>
  <c r="F46" i="41"/>
  <c r="C71" i="37"/>
  <c r="C59" i="37"/>
  <c r="C68" i="37"/>
  <c r="E85" i="17" l="1"/>
  <c r="E87" i="17"/>
  <c r="I27" i="42"/>
  <c r="J27" i="42" s="1"/>
  <c r="E95" i="17"/>
  <c r="E94" i="17"/>
  <c r="E86" i="17"/>
  <c r="E84" i="17"/>
  <c r="E92" i="17"/>
  <c r="J19" i="44"/>
  <c r="J28" i="44" s="1"/>
  <c r="E91" i="17"/>
  <c r="E100" i="17"/>
  <c r="J13" i="44"/>
  <c r="E99" i="17"/>
  <c r="J38" i="44"/>
  <c r="I13" i="44"/>
  <c r="AD81" i="44"/>
  <c r="J19" i="42"/>
  <c r="I13" i="42"/>
  <c r="J10" i="42"/>
  <c r="J13" i="42" s="1"/>
  <c r="AD81" i="42"/>
  <c r="J40" i="44" l="1"/>
  <c r="G54" i="44" s="1"/>
  <c r="J28" i="42"/>
  <c r="I28" i="42"/>
  <c r="G58" i="44" l="1"/>
  <c r="J56" i="44"/>
  <c r="E56" i="44"/>
  <c r="J57" i="44"/>
  <c r="J46" i="44"/>
  <c r="F57" i="44"/>
  <c r="I61" i="44"/>
  <c r="G56" i="44"/>
  <c r="D59" i="44"/>
  <c r="D57" i="44"/>
  <c r="F55" i="44"/>
  <c r="E58" i="44"/>
  <c r="I53" i="44"/>
  <c r="J60" i="44"/>
  <c r="H61" i="44"/>
  <c r="E57" i="44"/>
  <c r="F59" i="44"/>
  <c r="D54" i="44"/>
  <c r="E55" i="44"/>
  <c r="J58" i="44"/>
  <c r="H59" i="44"/>
  <c r="G60" i="44"/>
  <c r="E61" i="44"/>
  <c r="F58" i="44"/>
  <c r="D60" i="44"/>
  <c r="D55" i="44"/>
  <c r="I57" i="44"/>
  <c r="I55" i="44"/>
  <c r="I59" i="44"/>
  <c r="I58" i="44"/>
  <c r="H54" i="44"/>
  <c r="H60" i="44"/>
  <c r="G55" i="44"/>
  <c r="G61" i="44"/>
  <c r="E54" i="44"/>
  <c r="F56" i="44"/>
  <c r="E60" i="44"/>
  <c r="I56" i="44"/>
  <c r="D56" i="44"/>
  <c r="H55" i="44"/>
  <c r="H56" i="44"/>
  <c r="G53" i="44"/>
  <c r="J54" i="44"/>
  <c r="F54" i="44"/>
  <c r="F60" i="44"/>
  <c r="H53" i="44"/>
  <c r="D53" i="44"/>
  <c r="J55" i="44"/>
  <c r="E59" i="44"/>
  <c r="G59" i="44"/>
  <c r="H58" i="44"/>
  <c r="J42" i="44"/>
  <c r="D58" i="44"/>
  <c r="F61" i="44"/>
  <c r="H57" i="44"/>
  <c r="D61" i="44"/>
  <c r="J59" i="44"/>
  <c r="I54" i="44"/>
  <c r="F53" i="44"/>
  <c r="I60" i="44"/>
  <c r="G57" i="44"/>
  <c r="E53" i="44"/>
  <c r="J61" i="44"/>
  <c r="J53" i="44"/>
  <c r="M60" i="41"/>
  <c r="G34" i="20" l="1"/>
  <c r="G35" i="20" s="1"/>
  <c r="I22" i="20"/>
  <c r="I16" i="20"/>
  <c r="I18" i="20" s="1"/>
  <c r="G38" i="20" s="1"/>
  <c r="E4" i="20"/>
  <c r="C36" i="20" s="1"/>
  <c r="I15" i="20"/>
  <c r="U64" i="22"/>
  <c r="S64" i="22"/>
  <c r="U46" i="22"/>
  <c r="S46" i="22"/>
  <c r="K70" i="30"/>
  <c r="L2" i="17"/>
  <c r="F6" i="37"/>
  <c r="C6" i="37"/>
  <c r="E17" i="37" s="1"/>
  <c r="K6" i="37"/>
  <c r="C4" i="37"/>
  <c r="E6" i="36"/>
  <c r="B6" i="36"/>
  <c r="H6" i="36"/>
  <c r="B4" i="36"/>
  <c r="E6" i="33"/>
  <c r="B6" i="33"/>
  <c r="H6" i="33"/>
  <c r="B4" i="33"/>
  <c r="B4" i="29"/>
  <c r="B4" i="27"/>
  <c r="B4" i="31"/>
  <c r="E6" i="31"/>
  <c r="B6" i="31"/>
  <c r="H6" i="31"/>
  <c r="H6" i="29"/>
  <c r="H6" i="27"/>
  <c r="E6" i="29"/>
  <c r="B6" i="29"/>
  <c r="B6" i="27"/>
  <c r="E6" i="27"/>
  <c r="D12" i="31"/>
  <c r="D11" i="31"/>
  <c r="D10" i="31"/>
  <c r="BA4" i="38"/>
  <c r="AP4" i="38"/>
  <c r="AE4" i="38"/>
  <c r="T4" i="38"/>
  <c r="I4" i="38"/>
  <c r="L116" i="35"/>
  <c r="L113" i="35"/>
  <c r="L110" i="35"/>
  <c r="L107" i="35"/>
  <c r="L116" i="34"/>
  <c r="L113" i="34"/>
  <c r="L110" i="34"/>
  <c r="L107" i="34"/>
  <c r="L116" i="32"/>
  <c r="L113" i="32"/>
  <c r="L110" i="32"/>
  <c r="L107" i="32"/>
  <c r="L116" i="30"/>
  <c r="L113" i="30"/>
  <c r="L110" i="30"/>
  <c r="L107" i="30"/>
  <c r="L116" i="15"/>
  <c r="L113" i="15"/>
  <c r="L110" i="15"/>
  <c r="L107" i="15"/>
  <c r="BB71" i="38"/>
  <c r="BB70" i="38"/>
  <c r="BB69" i="38"/>
  <c r="BB68" i="38"/>
  <c r="BB67" i="38"/>
  <c r="BB66" i="38"/>
  <c r="BB65" i="38"/>
  <c r="BB64" i="38"/>
  <c r="BB63" i="38"/>
  <c r="BB62" i="38"/>
  <c r="BB61" i="38"/>
  <c r="BB60" i="38"/>
  <c r="BB55" i="38"/>
  <c r="BB54" i="38"/>
  <c r="BB53" i="38"/>
  <c r="BB52" i="38"/>
  <c r="BB51" i="38"/>
  <c r="BB50" i="38"/>
  <c r="BB49" i="38"/>
  <c r="BB48" i="38"/>
  <c r="BB47" i="38"/>
  <c r="BB46" i="38"/>
  <c r="BB45" i="38"/>
  <c r="BB44" i="38"/>
  <c r="BB39" i="38"/>
  <c r="BB38" i="38"/>
  <c r="BB37" i="38"/>
  <c r="BB36" i="38"/>
  <c r="BB35" i="38"/>
  <c r="BB34" i="38"/>
  <c r="BB33" i="38"/>
  <c r="BB32" i="38"/>
  <c r="BB31" i="38"/>
  <c r="BB30" i="38"/>
  <c r="BB29" i="38"/>
  <c r="BB28" i="38"/>
  <c r="BB20" i="38"/>
  <c r="BB19" i="38"/>
  <c r="BB18" i="38"/>
  <c r="BB17" i="38"/>
  <c r="BB16" i="38"/>
  <c r="BB15" i="38"/>
  <c r="BB14" i="38"/>
  <c r="BB13" i="38"/>
  <c r="BB12" i="38"/>
  <c r="BB11" i="38"/>
  <c r="BB10" i="38"/>
  <c r="BB9" i="38"/>
  <c r="AQ71" i="38"/>
  <c r="AQ70" i="38"/>
  <c r="AQ69" i="38"/>
  <c r="AQ68" i="38"/>
  <c r="AQ67" i="38"/>
  <c r="AQ66" i="38"/>
  <c r="AQ65" i="38"/>
  <c r="AQ64" i="38"/>
  <c r="AQ63" i="38"/>
  <c r="AQ62" i="38"/>
  <c r="AQ61" i="38"/>
  <c r="AQ60" i="38"/>
  <c r="AQ55" i="38"/>
  <c r="AQ54" i="38"/>
  <c r="AQ53" i="38"/>
  <c r="AQ52" i="38"/>
  <c r="AQ51" i="38"/>
  <c r="AQ50" i="38"/>
  <c r="AQ49" i="38"/>
  <c r="AQ48" i="38"/>
  <c r="AQ47" i="38"/>
  <c r="AQ46" i="38"/>
  <c r="AQ45" i="38"/>
  <c r="AQ44" i="38"/>
  <c r="AQ39" i="38"/>
  <c r="AQ38" i="38"/>
  <c r="AQ37" i="38"/>
  <c r="AQ36" i="38"/>
  <c r="AQ35" i="38"/>
  <c r="AQ34" i="38"/>
  <c r="AQ33" i="38"/>
  <c r="AQ32" i="38"/>
  <c r="AQ31" i="38"/>
  <c r="AQ30" i="38"/>
  <c r="AQ29" i="38"/>
  <c r="AQ28" i="38"/>
  <c r="AQ20" i="38"/>
  <c r="AQ19" i="38"/>
  <c r="AQ18" i="38"/>
  <c r="AQ17" i="38"/>
  <c r="AQ16" i="38"/>
  <c r="AQ15" i="38"/>
  <c r="AQ14" i="38"/>
  <c r="AQ13" i="38"/>
  <c r="AQ12" i="38"/>
  <c r="AQ11" i="38"/>
  <c r="AQ10" i="38"/>
  <c r="AQ9" i="38"/>
  <c r="AF71" i="38"/>
  <c r="AF70" i="38"/>
  <c r="AF69" i="38"/>
  <c r="AF68" i="38"/>
  <c r="AF67" i="38"/>
  <c r="AF66" i="38"/>
  <c r="AF65" i="38"/>
  <c r="AF64" i="38"/>
  <c r="AF63" i="38"/>
  <c r="AF62" i="38"/>
  <c r="AF61" i="38"/>
  <c r="AF60" i="38"/>
  <c r="AF55" i="38"/>
  <c r="AF54" i="38"/>
  <c r="AF53" i="38"/>
  <c r="AF52" i="38"/>
  <c r="AF51" i="38"/>
  <c r="AF50" i="38"/>
  <c r="AF49" i="38"/>
  <c r="AF48" i="38"/>
  <c r="AF47" i="38"/>
  <c r="AF46" i="38"/>
  <c r="AF45" i="38"/>
  <c r="AF44" i="38"/>
  <c r="AF39" i="38"/>
  <c r="AF38" i="38"/>
  <c r="AF37" i="38"/>
  <c r="AF36" i="38"/>
  <c r="AF35" i="38"/>
  <c r="AF34" i="38"/>
  <c r="AF33" i="38"/>
  <c r="AF32" i="38"/>
  <c r="AF31" i="38"/>
  <c r="AF30" i="38"/>
  <c r="AF29" i="38"/>
  <c r="AF28" i="38"/>
  <c r="AF20" i="38"/>
  <c r="AF19" i="38"/>
  <c r="AF18" i="38"/>
  <c r="AF17" i="38"/>
  <c r="AF16" i="38"/>
  <c r="AF15" i="38"/>
  <c r="AF14" i="38"/>
  <c r="AF13" i="38"/>
  <c r="AF12" i="38"/>
  <c r="AF11" i="38"/>
  <c r="AF10" i="38"/>
  <c r="AF9" i="38"/>
  <c r="U71" i="38"/>
  <c r="U70" i="38"/>
  <c r="U69" i="38"/>
  <c r="U68" i="38"/>
  <c r="U67" i="38"/>
  <c r="U66" i="38"/>
  <c r="U65" i="38"/>
  <c r="U64" i="38"/>
  <c r="U63" i="38"/>
  <c r="U62" i="38"/>
  <c r="U61" i="38"/>
  <c r="U60" i="38"/>
  <c r="U55" i="38"/>
  <c r="U54" i="38"/>
  <c r="U53" i="38"/>
  <c r="U52" i="38"/>
  <c r="U51" i="38"/>
  <c r="U50" i="38"/>
  <c r="U49" i="38"/>
  <c r="U48" i="38"/>
  <c r="U47" i="38"/>
  <c r="U46" i="38"/>
  <c r="U45" i="38"/>
  <c r="U44" i="38"/>
  <c r="U39" i="38"/>
  <c r="U38" i="38"/>
  <c r="U37" i="38"/>
  <c r="U36" i="38"/>
  <c r="U35" i="38"/>
  <c r="U34" i="38"/>
  <c r="U33" i="38"/>
  <c r="U32" i="38"/>
  <c r="U31" i="38"/>
  <c r="U30" i="38"/>
  <c r="U29" i="38"/>
  <c r="U28" i="38"/>
  <c r="U20" i="38"/>
  <c r="U19" i="38"/>
  <c r="U18" i="38"/>
  <c r="U17" i="38"/>
  <c r="U16" i="38"/>
  <c r="U15" i="38"/>
  <c r="U14" i="38"/>
  <c r="U13" i="38"/>
  <c r="U12" i="38"/>
  <c r="U11" i="38"/>
  <c r="U10" i="38"/>
  <c r="U9" i="38"/>
  <c r="J71" i="38"/>
  <c r="J70" i="38"/>
  <c r="J69" i="38"/>
  <c r="J68" i="38"/>
  <c r="J67" i="38"/>
  <c r="J66" i="38"/>
  <c r="J65" i="38"/>
  <c r="J64" i="38"/>
  <c r="J63" i="38"/>
  <c r="J62" i="38"/>
  <c r="J61" i="38"/>
  <c r="J60" i="38"/>
  <c r="J55" i="38"/>
  <c r="J54" i="38"/>
  <c r="J53" i="38"/>
  <c r="J52" i="38"/>
  <c r="J51" i="38"/>
  <c r="J50" i="38"/>
  <c r="J49" i="38"/>
  <c r="J48" i="38"/>
  <c r="J47" i="38"/>
  <c r="J46" i="38"/>
  <c r="J45" i="38"/>
  <c r="J44" i="38"/>
  <c r="J39" i="38"/>
  <c r="J38" i="38"/>
  <c r="J37" i="38"/>
  <c r="J36" i="38"/>
  <c r="J35" i="38"/>
  <c r="J34" i="38"/>
  <c r="J33" i="38"/>
  <c r="J32" i="38"/>
  <c r="J31" i="38"/>
  <c r="J30" i="38"/>
  <c r="J29" i="38"/>
  <c r="J28" i="38"/>
  <c r="J20" i="38"/>
  <c r="J19" i="38"/>
  <c r="J18" i="38"/>
  <c r="J17" i="38"/>
  <c r="J16" i="38"/>
  <c r="J15" i="38"/>
  <c r="J14" i="38"/>
  <c r="J13" i="38"/>
  <c r="J12" i="38"/>
  <c r="J11" i="38"/>
  <c r="J10" i="38"/>
  <c r="J9" i="38"/>
  <c r="K48" i="37" l="1"/>
  <c r="K35" i="37"/>
  <c r="K34" i="37"/>
  <c r="K44" i="37"/>
  <c r="K43" i="37"/>
  <c r="L94" i="20"/>
  <c r="L114" i="20"/>
  <c r="L84" i="20"/>
  <c r="L124" i="20"/>
  <c r="L33" i="20"/>
  <c r="L70" i="20"/>
  <c r="L57" i="20"/>
  <c r="L135" i="20"/>
  <c r="L45" i="20"/>
  <c r="L105" i="20"/>
  <c r="AF22" i="38"/>
  <c r="K106" i="32" s="1"/>
  <c r="L106" i="32" s="1"/>
  <c r="AQ73" i="38"/>
  <c r="K115" i="34" s="1"/>
  <c r="L115" i="34" s="1"/>
  <c r="U73" i="38"/>
  <c r="K115" i="30" s="1"/>
  <c r="L115" i="30" s="1"/>
  <c r="AQ57" i="38"/>
  <c r="K112" i="34" s="1"/>
  <c r="L112" i="34" s="1"/>
  <c r="BB73" i="38"/>
  <c r="K115" i="35" s="1"/>
  <c r="L115" i="35" s="1"/>
  <c r="BB57" i="38"/>
  <c r="K112" i="35" s="1"/>
  <c r="L112" i="35" s="1"/>
  <c r="BB22" i="38"/>
  <c r="K106" i="35" s="1"/>
  <c r="L106" i="35" s="1"/>
  <c r="BB41" i="38"/>
  <c r="K109" i="35" s="1"/>
  <c r="L109" i="35" s="1"/>
  <c r="AF41" i="38"/>
  <c r="K109" i="32" s="1"/>
  <c r="L109" i="32" s="1"/>
  <c r="AF73" i="38"/>
  <c r="K115" i="32" s="1"/>
  <c r="L115" i="32" s="1"/>
  <c r="AF57" i="38"/>
  <c r="K112" i="32" s="1"/>
  <c r="L112" i="32" s="1"/>
  <c r="E57" i="37"/>
  <c r="C16" i="37"/>
  <c r="K25" i="37"/>
  <c r="D65" i="37"/>
  <c r="D67" i="37"/>
  <c r="D68" i="37"/>
  <c r="D73" i="37"/>
  <c r="D64" i="37"/>
  <c r="D61" i="37"/>
  <c r="D70" i="37"/>
  <c r="D71" i="37"/>
  <c r="D62" i="37"/>
  <c r="D59" i="37"/>
  <c r="C37" i="20"/>
  <c r="C38" i="20"/>
  <c r="C35" i="20"/>
  <c r="C129" i="20"/>
  <c r="C130" i="20"/>
  <c r="C141" i="20"/>
  <c r="C140" i="20"/>
  <c r="C138" i="20"/>
  <c r="C137" i="20"/>
  <c r="C127" i="20"/>
  <c r="C126" i="20"/>
  <c r="K29" i="37"/>
  <c r="K33" i="37"/>
  <c r="K42" i="37"/>
  <c r="K41" i="37"/>
  <c r="K27" i="37"/>
  <c r="K18" i="37"/>
  <c r="G6" i="37"/>
  <c r="C15" i="37"/>
  <c r="C13" i="37"/>
  <c r="C14" i="37"/>
  <c r="K10" i="37"/>
  <c r="M38" i="20"/>
  <c r="G16" i="37"/>
  <c r="M35" i="20"/>
  <c r="G13" i="37"/>
  <c r="E78" i="20"/>
  <c r="E76" i="20"/>
  <c r="E75" i="20"/>
  <c r="E73" i="20"/>
  <c r="E72" i="20"/>
  <c r="C34" i="20"/>
  <c r="I6" i="20"/>
  <c r="G36" i="20"/>
  <c r="G14" i="37" s="1"/>
  <c r="J57" i="38"/>
  <c r="K112" i="15" s="1"/>
  <c r="L112" i="15" s="1"/>
  <c r="U41" i="38"/>
  <c r="K109" i="30" s="1"/>
  <c r="L109" i="30" s="1"/>
  <c r="J41" i="38"/>
  <c r="K109" i="15" s="1"/>
  <c r="L109" i="15" s="1"/>
  <c r="U22" i="38"/>
  <c r="K106" i="30" s="1"/>
  <c r="L106" i="30" s="1"/>
  <c r="J22" i="38"/>
  <c r="K106" i="15" s="1"/>
  <c r="L106" i="15" s="1"/>
  <c r="AQ41" i="38"/>
  <c r="K109" i="34" s="1"/>
  <c r="L109" i="34" s="1"/>
  <c r="AQ22" i="38"/>
  <c r="K106" i="34" s="1"/>
  <c r="L106" i="34" s="1"/>
  <c r="J73" i="38"/>
  <c r="K115" i="15" s="1"/>
  <c r="L115" i="15" s="1"/>
  <c r="U57" i="38"/>
  <c r="K112" i="30" s="1"/>
  <c r="L112" i="30" s="1"/>
  <c r="F43" i="36"/>
  <c r="G43" i="36" s="1"/>
  <c r="F42" i="36"/>
  <c r="G42" i="36" s="1"/>
  <c r="F41" i="36"/>
  <c r="G41" i="36" s="1"/>
  <c r="H41" i="36" s="1"/>
  <c r="F40" i="33"/>
  <c r="G40" i="33" s="1"/>
  <c r="H40" i="33" s="1"/>
  <c r="F40" i="31"/>
  <c r="G40" i="31" s="1"/>
  <c r="H40" i="31" s="1"/>
  <c r="F40" i="29"/>
  <c r="G40" i="29" s="1"/>
  <c r="H40" i="29" s="1"/>
  <c r="AB76" i="36"/>
  <c r="AB75" i="33"/>
  <c r="AB75" i="31"/>
  <c r="AB75" i="29"/>
  <c r="G31" i="36"/>
  <c r="H31" i="36" s="1"/>
  <c r="G30" i="36"/>
  <c r="H30" i="36" s="1"/>
  <c r="G29" i="36"/>
  <c r="H29" i="36" s="1"/>
  <c r="G31" i="33"/>
  <c r="H31" i="33" s="1"/>
  <c r="G29" i="33"/>
  <c r="H29" i="33" s="1"/>
  <c r="G31" i="31"/>
  <c r="G30" i="31"/>
  <c r="G31" i="29"/>
  <c r="G30" i="29"/>
  <c r="G29" i="29"/>
  <c r="D12" i="17"/>
  <c r="D11" i="17"/>
  <c r="D10" i="17"/>
  <c r="D9" i="17"/>
  <c r="D8" i="17"/>
  <c r="I13" i="37" l="1"/>
  <c r="K13" i="37" s="1"/>
  <c r="Q16" i="17"/>
  <c r="I16" i="17"/>
  <c r="O16" i="17"/>
  <c r="N16" i="17"/>
  <c r="P16" i="17"/>
  <c r="H16" i="17"/>
  <c r="G16" i="17"/>
  <c r="F16" i="17"/>
  <c r="M16" i="17"/>
  <c r="J16" i="17"/>
  <c r="L16" i="17"/>
  <c r="K16" i="17"/>
  <c r="L35" i="20"/>
  <c r="J37" i="42"/>
  <c r="J38" i="42" s="1"/>
  <c r="J40" i="42" s="1"/>
  <c r="I38" i="42"/>
  <c r="I40" i="42" s="1"/>
  <c r="I42" i="42" s="1"/>
  <c r="L38" i="20"/>
  <c r="I16" i="37"/>
  <c r="G44" i="29"/>
  <c r="G37" i="20"/>
  <c r="M36" i="20"/>
  <c r="I14" i="37" s="1"/>
  <c r="G30" i="33"/>
  <c r="H30" i="33" s="1"/>
  <c r="G29" i="31"/>
  <c r="F42" i="29"/>
  <c r="G42" i="29" s="1"/>
  <c r="F41" i="31"/>
  <c r="G41" i="31" s="1"/>
  <c r="F42" i="33"/>
  <c r="G42" i="33" s="1"/>
  <c r="F41" i="33"/>
  <c r="G41" i="33" s="1"/>
  <c r="F42" i="31"/>
  <c r="G42" i="31" s="1"/>
  <c r="F41" i="29"/>
  <c r="G41" i="29" s="1"/>
  <c r="J46" i="42" l="1"/>
  <c r="G61" i="42"/>
  <c r="G57" i="42"/>
  <c r="J42" i="42"/>
  <c r="G60" i="42"/>
  <c r="G58" i="42"/>
  <c r="G54" i="42"/>
  <c r="G53" i="42"/>
  <c r="G59" i="42"/>
  <c r="G55" i="42"/>
  <c r="G56" i="42"/>
  <c r="I61" i="42"/>
  <c r="I60" i="42"/>
  <c r="F55" i="42"/>
  <c r="E54" i="42"/>
  <c r="J55" i="42"/>
  <c r="D58" i="42"/>
  <c r="I57" i="42"/>
  <c r="F60" i="42"/>
  <c r="F56" i="42"/>
  <c r="E58" i="42"/>
  <c r="J56" i="42"/>
  <c r="D55" i="42"/>
  <c r="D61" i="42"/>
  <c r="I55" i="42"/>
  <c r="F59" i="42"/>
  <c r="E56" i="42"/>
  <c r="E59" i="42"/>
  <c r="J60" i="42"/>
  <c r="D60" i="42"/>
  <c r="I53" i="42"/>
  <c r="F57" i="42"/>
  <c r="E55" i="42"/>
  <c r="J54" i="42"/>
  <c r="J53" i="42"/>
  <c r="I54" i="42"/>
  <c r="F53" i="42"/>
  <c r="E60" i="42"/>
  <c r="J57" i="42"/>
  <c r="D59" i="42"/>
  <c r="D54" i="42"/>
  <c r="F54" i="42"/>
  <c r="E57" i="42"/>
  <c r="J58" i="42"/>
  <c r="D57" i="42"/>
  <c r="J61" i="42"/>
  <c r="I58" i="42"/>
  <c r="I59" i="42"/>
  <c r="F61" i="42"/>
  <c r="E53" i="42"/>
  <c r="J59" i="42"/>
  <c r="D53" i="42"/>
  <c r="I56" i="42"/>
  <c r="F58" i="42"/>
  <c r="E61" i="42"/>
  <c r="D56" i="42"/>
  <c r="K14" i="37"/>
  <c r="K16" i="37"/>
  <c r="M37" i="20"/>
  <c r="G97" i="20" s="1"/>
  <c r="M97" i="20" s="1"/>
  <c r="G15" i="37"/>
  <c r="L36" i="20"/>
  <c r="G45" i="36"/>
  <c r="G44" i="31"/>
  <c r="G44" i="33"/>
  <c r="M65" i="20"/>
  <c r="L65" i="20" s="1"/>
  <c r="M64" i="20"/>
  <c r="L64" i="20" s="1"/>
  <c r="M63" i="20"/>
  <c r="L63" i="20" s="1"/>
  <c r="M62" i="20"/>
  <c r="L62" i="20" s="1"/>
  <c r="M61" i="20"/>
  <c r="L61" i="20" s="1"/>
  <c r="M59" i="20"/>
  <c r="K138" i="35"/>
  <c r="K137" i="35"/>
  <c r="K149" i="35"/>
  <c r="K148" i="35"/>
  <c r="K149" i="34"/>
  <c r="K148" i="34"/>
  <c r="K138" i="34"/>
  <c r="K137" i="34"/>
  <c r="K149" i="32"/>
  <c r="K148" i="32"/>
  <c r="K138" i="32"/>
  <c r="K137" i="32"/>
  <c r="K149" i="30"/>
  <c r="K148" i="30"/>
  <c r="K138" i="30"/>
  <c r="K137" i="30"/>
  <c r="K138" i="15"/>
  <c r="K137" i="15"/>
  <c r="K149" i="15"/>
  <c r="K148" i="15"/>
  <c r="J19" i="35"/>
  <c r="F55" i="36" s="1"/>
  <c r="E55" i="36" s="1"/>
  <c r="J19" i="34"/>
  <c r="F54" i="33" s="1"/>
  <c r="J19" i="32"/>
  <c r="F54" i="31" s="1"/>
  <c r="E54" i="31" s="1"/>
  <c r="J19" i="30"/>
  <c r="F54" i="29" s="1"/>
  <c r="E54" i="29" s="1"/>
  <c r="J19" i="15"/>
  <c r="F54" i="27" s="1"/>
  <c r="Q66" i="17"/>
  <c r="P66" i="17"/>
  <c r="O66" i="17"/>
  <c r="N66" i="17"/>
  <c r="M66" i="17"/>
  <c r="L66" i="17"/>
  <c r="K66" i="17"/>
  <c r="J66" i="17"/>
  <c r="I66" i="17"/>
  <c r="H66" i="17"/>
  <c r="G66" i="17"/>
  <c r="Q65" i="17"/>
  <c r="P65" i="17"/>
  <c r="O65" i="17"/>
  <c r="N65" i="17"/>
  <c r="M65" i="17"/>
  <c r="L65" i="17"/>
  <c r="K65" i="17"/>
  <c r="J65" i="17"/>
  <c r="I65" i="17"/>
  <c r="H65" i="17"/>
  <c r="G65" i="17"/>
  <c r="F66" i="17"/>
  <c r="L80" i="35"/>
  <c r="AB77" i="36" s="1"/>
  <c r="K80" i="35"/>
  <c r="L80" i="34"/>
  <c r="K80" i="34"/>
  <c r="L80" i="32"/>
  <c r="AB76" i="31" s="1"/>
  <c r="K80" i="32"/>
  <c r="L80" i="30"/>
  <c r="AB76" i="29" s="1"/>
  <c r="K80" i="30"/>
  <c r="K80" i="15"/>
  <c r="L80" i="15"/>
  <c r="K73" i="35"/>
  <c r="K72" i="35"/>
  <c r="K71" i="35"/>
  <c r="K70" i="35"/>
  <c r="K73" i="34"/>
  <c r="K72" i="34"/>
  <c r="K71" i="34"/>
  <c r="K70" i="34"/>
  <c r="K73" i="32"/>
  <c r="K72" i="32"/>
  <c r="K71" i="32"/>
  <c r="K70" i="32"/>
  <c r="K73" i="30"/>
  <c r="K72" i="30"/>
  <c r="K71" i="30"/>
  <c r="K73" i="15"/>
  <c r="K72" i="15"/>
  <c r="K71" i="15"/>
  <c r="K70" i="15"/>
  <c r="Q72" i="17"/>
  <c r="P72" i="17"/>
  <c r="O72" i="17"/>
  <c r="N72" i="17"/>
  <c r="M72" i="17"/>
  <c r="L72" i="17"/>
  <c r="K72" i="17"/>
  <c r="J72" i="17"/>
  <c r="I72" i="17"/>
  <c r="H72" i="17"/>
  <c r="G72" i="17"/>
  <c r="Q70" i="17"/>
  <c r="P70" i="17"/>
  <c r="O70" i="17"/>
  <c r="N70" i="17"/>
  <c r="M70" i="17"/>
  <c r="L70" i="17"/>
  <c r="K70" i="17"/>
  <c r="J70" i="17"/>
  <c r="I70" i="17"/>
  <c r="H70" i="17"/>
  <c r="G70" i="17"/>
  <c r="Q69" i="17"/>
  <c r="P69" i="17"/>
  <c r="O69" i="17"/>
  <c r="N69" i="17"/>
  <c r="M69" i="17"/>
  <c r="L69" i="17"/>
  <c r="K69" i="17"/>
  <c r="J69" i="17"/>
  <c r="I69" i="17"/>
  <c r="H69" i="17"/>
  <c r="G69" i="17"/>
  <c r="F70" i="17"/>
  <c r="F69" i="17"/>
  <c r="I47" i="37"/>
  <c r="K47" i="37" s="1"/>
  <c r="I45" i="37"/>
  <c r="K45" i="37" s="1"/>
  <c r="I46" i="37"/>
  <c r="K46" i="37" s="1"/>
  <c r="AE88" i="37"/>
  <c r="AE92" i="37" s="1"/>
  <c r="E12" i="36"/>
  <c r="E11" i="36"/>
  <c r="D12" i="36"/>
  <c r="D11" i="36"/>
  <c r="D10" i="36"/>
  <c r="B11" i="36"/>
  <c r="B10" i="36"/>
  <c r="AB80" i="36"/>
  <c r="H4" i="35"/>
  <c r="AC150" i="35"/>
  <c r="K150" i="35"/>
  <c r="L150" i="35" s="1"/>
  <c r="AC149" i="35"/>
  <c r="AC148" i="35"/>
  <c r="AC147" i="35"/>
  <c r="K147" i="35"/>
  <c r="AC146" i="35"/>
  <c r="L146" i="35"/>
  <c r="F32" i="36" s="1"/>
  <c r="L140" i="35"/>
  <c r="F27" i="36" s="1"/>
  <c r="AC138" i="35"/>
  <c r="AC137" i="35"/>
  <c r="AC136" i="35"/>
  <c r="AC128" i="35"/>
  <c r="K128" i="35"/>
  <c r="L128" i="35" s="1"/>
  <c r="AC127" i="35"/>
  <c r="K127" i="35"/>
  <c r="L127" i="35" s="1"/>
  <c r="AC126" i="35"/>
  <c r="K126" i="35"/>
  <c r="L126" i="35" s="1"/>
  <c r="AC125" i="35"/>
  <c r="K125" i="35"/>
  <c r="L125" i="35" s="1"/>
  <c r="AC124" i="35"/>
  <c r="K124" i="35"/>
  <c r="L124" i="35" s="1"/>
  <c r="AC116" i="35"/>
  <c r="AC115" i="35"/>
  <c r="AC113" i="35"/>
  <c r="AC112" i="35"/>
  <c r="AC110" i="35"/>
  <c r="AC109" i="35"/>
  <c r="AC107" i="35"/>
  <c r="AC106" i="35"/>
  <c r="AC98" i="35"/>
  <c r="K98" i="35"/>
  <c r="L98" i="35" s="1"/>
  <c r="AC97" i="35"/>
  <c r="K97" i="35"/>
  <c r="L97" i="35" s="1"/>
  <c r="AC95" i="35"/>
  <c r="K95" i="35"/>
  <c r="L95" i="35" s="1"/>
  <c r="AC94" i="35"/>
  <c r="K94" i="35"/>
  <c r="L94" i="35" s="1"/>
  <c r="AC92" i="35"/>
  <c r="K92" i="35"/>
  <c r="L92" i="35" s="1"/>
  <c r="AC91" i="35"/>
  <c r="K91" i="35"/>
  <c r="L91" i="35" s="1"/>
  <c r="AC89" i="35"/>
  <c r="K89" i="35"/>
  <c r="L89" i="35" s="1"/>
  <c r="AC88" i="35"/>
  <c r="K88" i="35"/>
  <c r="L88" i="35" s="1"/>
  <c r="AC80" i="35"/>
  <c r="AC73" i="35"/>
  <c r="AC72" i="35"/>
  <c r="AC71" i="35"/>
  <c r="AC70" i="35"/>
  <c r="AC58" i="35"/>
  <c r="K58" i="35"/>
  <c r="L58" i="35" s="1"/>
  <c r="AC57" i="35"/>
  <c r="K57" i="35"/>
  <c r="L57" i="35" s="1"/>
  <c r="AC56" i="35"/>
  <c r="K56" i="35"/>
  <c r="L56" i="35" s="1"/>
  <c r="AC55" i="35"/>
  <c r="K55" i="35"/>
  <c r="L55" i="35" s="1"/>
  <c r="AC54" i="35"/>
  <c r="K54" i="35"/>
  <c r="L54" i="35" s="1"/>
  <c r="AC46" i="35"/>
  <c r="K46" i="35"/>
  <c r="L46" i="35" s="1"/>
  <c r="AC45" i="35"/>
  <c r="K45" i="35"/>
  <c r="L45" i="35" s="1"/>
  <c r="AC44" i="35"/>
  <c r="K44" i="35"/>
  <c r="L44" i="35" s="1"/>
  <c r="AC43" i="35"/>
  <c r="K43" i="35"/>
  <c r="AC35" i="35"/>
  <c r="K35" i="35"/>
  <c r="L35" i="35" s="1"/>
  <c r="AC34" i="35"/>
  <c r="K34" i="35"/>
  <c r="L34" i="35" s="1"/>
  <c r="AC33" i="35"/>
  <c r="K33" i="35"/>
  <c r="L33" i="35" s="1"/>
  <c r="AC32" i="35"/>
  <c r="K32" i="35"/>
  <c r="L32" i="35" s="1"/>
  <c r="AC31" i="35"/>
  <c r="K31" i="35"/>
  <c r="L31" i="35" s="1"/>
  <c r="AC23" i="35"/>
  <c r="L23" i="35"/>
  <c r="F13" i="36" s="1"/>
  <c r="G13" i="36" s="1"/>
  <c r="H13" i="36" s="1"/>
  <c r="AC22" i="35"/>
  <c r="K22" i="35"/>
  <c r="AC21" i="35"/>
  <c r="K21" i="35"/>
  <c r="L21" i="35" s="1"/>
  <c r="F11" i="36" s="1"/>
  <c r="G11" i="36" s="1"/>
  <c r="H11" i="36" s="1"/>
  <c r="F19" i="35"/>
  <c r="C58" i="36" s="1"/>
  <c r="C59" i="36" s="1"/>
  <c r="AC17" i="35"/>
  <c r="K17" i="35"/>
  <c r="L17" i="35" s="1"/>
  <c r="H17" i="35"/>
  <c r="D17" i="35"/>
  <c r="AC16" i="35"/>
  <c r="K16" i="35"/>
  <c r="L16" i="35" s="1"/>
  <c r="H16" i="35"/>
  <c r="D16" i="35"/>
  <c r="AC15" i="35"/>
  <c r="K15" i="35"/>
  <c r="L15" i="35" s="1"/>
  <c r="H15" i="35"/>
  <c r="D15" i="35"/>
  <c r="AC14" i="35"/>
  <c r="K14" i="35"/>
  <c r="L14" i="35" s="1"/>
  <c r="E12" i="33"/>
  <c r="E11" i="33"/>
  <c r="D12" i="33"/>
  <c r="D11" i="33"/>
  <c r="D10" i="33"/>
  <c r="B11" i="33"/>
  <c r="B10" i="33"/>
  <c r="H4" i="34"/>
  <c r="AC150" i="34"/>
  <c r="K150" i="34"/>
  <c r="L150" i="34" s="1"/>
  <c r="AC149" i="34"/>
  <c r="AC148" i="34"/>
  <c r="AC147" i="34"/>
  <c r="K147" i="34"/>
  <c r="AC146" i="34"/>
  <c r="L146" i="34"/>
  <c r="F32" i="33" s="1"/>
  <c r="L140" i="34"/>
  <c r="F27" i="33" s="1"/>
  <c r="AC138" i="34"/>
  <c r="AC137" i="34"/>
  <c r="AC136" i="34"/>
  <c r="AC128" i="34"/>
  <c r="K128" i="34"/>
  <c r="L128" i="34" s="1"/>
  <c r="AC127" i="34"/>
  <c r="K127" i="34"/>
  <c r="L127" i="34" s="1"/>
  <c r="AC126" i="34"/>
  <c r="K126" i="34"/>
  <c r="L126" i="34" s="1"/>
  <c r="AC125" i="34"/>
  <c r="K125" i="34"/>
  <c r="L125" i="34" s="1"/>
  <c r="AC124" i="34"/>
  <c r="K124" i="34"/>
  <c r="L124" i="34" s="1"/>
  <c r="AC116" i="34"/>
  <c r="AC115" i="34"/>
  <c r="AC113" i="34"/>
  <c r="AC112" i="34"/>
  <c r="AC110" i="34"/>
  <c r="AC109" i="34"/>
  <c r="AC107" i="34"/>
  <c r="AC106" i="34"/>
  <c r="AC98" i="34"/>
  <c r="K98" i="34"/>
  <c r="L98" i="34" s="1"/>
  <c r="AC97" i="34"/>
  <c r="K97" i="34"/>
  <c r="L97" i="34" s="1"/>
  <c r="AC95" i="34"/>
  <c r="K95" i="34"/>
  <c r="L95" i="34" s="1"/>
  <c r="AC94" i="34"/>
  <c r="K94" i="34"/>
  <c r="L94" i="34" s="1"/>
  <c r="AC92" i="34"/>
  <c r="K92" i="34"/>
  <c r="L92" i="34" s="1"/>
  <c r="AC91" i="34"/>
  <c r="K91" i="34"/>
  <c r="L91" i="34" s="1"/>
  <c r="AC89" i="34"/>
  <c r="K89" i="34"/>
  <c r="L89" i="34" s="1"/>
  <c r="AC88" i="34"/>
  <c r="K88" i="34"/>
  <c r="L88" i="34" s="1"/>
  <c r="AC80" i="34"/>
  <c r="AB76" i="33"/>
  <c r="AC73" i="34"/>
  <c r="AC72" i="34"/>
  <c r="AC71" i="34"/>
  <c r="AC70" i="34"/>
  <c r="L75" i="34"/>
  <c r="F24" i="33" s="1"/>
  <c r="AC58" i="34"/>
  <c r="K58" i="34"/>
  <c r="L58" i="34" s="1"/>
  <c r="AC57" i="34"/>
  <c r="L57" i="34"/>
  <c r="K57" i="34"/>
  <c r="AC56" i="34"/>
  <c r="K56" i="34"/>
  <c r="L56" i="34" s="1"/>
  <c r="AC55" i="34"/>
  <c r="K55" i="34"/>
  <c r="AC54" i="34"/>
  <c r="K54" i="34"/>
  <c r="L54" i="34" s="1"/>
  <c r="AC46" i="34"/>
  <c r="K46" i="34"/>
  <c r="L46" i="34" s="1"/>
  <c r="AC45" i="34"/>
  <c r="K45" i="34"/>
  <c r="L45" i="34" s="1"/>
  <c r="AC44" i="34"/>
  <c r="K44" i="34"/>
  <c r="L44" i="34" s="1"/>
  <c r="AC43" i="34"/>
  <c r="K43" i="34"/>
  <c r="L43" i="34" s="1"/>
  <c r="AC35" i="34"/>
  <c r="K35" i="34"/>
  <c r="L35" i="34" s="1"/>
  <c r="AC34" i="34"/>
  <c r="K34" i="34"/>
  <c r="L34" i="34" s="1"/>
  <c r="AC33" i="34"/>
  <c r="K33" i="34"/>
  <c r="L33" i="34" s="1"/>
  <c r="AC32" i="34"/>
  <c r="K32" i="34"/>
  <c r="L32" i="34" s="1"/>
  <c r="AC31" i="34"/>
  <c r="K31" i="34"/>
  <c r="AC23" i="34"/>
  <c r="L23" i="34"/>
  <c r="F13" i="33" s="1"/>
  <c r="G13" i="33" s="1"/>
  <c r="H13" i="33" s="1"/>
  <c r="AC22" i="34"/>
  <c r="K22" i="34"/>
  <c r="L22" i="34" s="1"/>
  <c r="F12" i="33" s="1"/>
  <c r="G12" i="33" s="1"/>
  <c r="H12" i="33" s="1"/>
  <c r="AC21" i="34"/>
  <c r="K21" i="34"/>
  <c r="L21" i="34" s="1"/>
  <c r="F11" i="33" s="1"/>
  <c r="G11" i="33" s="1"/>
  <c r="H11" i="33" s="1"/>
  <c r="F19" i="34"/>
  <c r="E10" i="33" s="1"/>
  <c r="H42" i="33" s="1"/>
  <c r="AC17" i="34"/>
  <c r="K17" i="34"/>
  <c r="L17" i="34" s="1"/>
  <c r="H17" i="34"/>
  <c r="D17" i="34"/>
  <c r="AC16" i="34"/>
  <c r="K16" i="34"/>
  <c r="L16" i="34" s="1"/>
  <c r="H16" i="34"/>
  <c r="D16" i="34"/>
  <c r="AC15" i="34"/>
  <c r="K15" i="34"/>
  <c r="L15" i="34" s="1"/>
  <c r="H15" i="34"/>
  <c r="D15" i="34"/>
  <c r="AC14" i="34"/>
  <c r="K14" i="34"/>
  <c r="L14" i="34" s="1"/>
  <c r="AB79" i="33"/>
  <c r="E12" i="31"/>
  <c r="E11" i="31"/>
  <c r="D12" i="29"/>
  <c r="D11" i="29"/>
  <c r="D10" i="29"/>
  <c r="B11" i="31"/>
  <c r="B11" i="29"/>
  <c r="B10" i="31"/>
  <c r="H4" i="32"/>
  <c r="AC150" i="32"/>
  <c r="K150" i="32"/>
  <c r="L150" i="32" s="1"/>
  <c r="AC149" i="32"/>
  <c r="AC148" i="32"/>
  <c r="AC147" i="32"/>
  <c r="K147" i="32"/>
  <c r="AC146" i="32"/>
  <c r="L146" i="32"/>
  <c r="F32" i="31" s="1"/>
  <c r="L140" i="32"/>
  <c r="F27" i="31" s="1"/>
  <c r="AC138" i="32"/>
  <c r="AC137" i="32"/>
  <c r="AC136" i="32"/>
  <c r="AC128" i="32"/>
  <c r="K128" i="32"/>
  <c r="L128" i="32" s="1"/>
  <c r="AC127" i="32"/>
  <c r="K127" i="32"/>
  <c r="L127" i="32" s="1"/>
  <c r="AC126" i="32"/>
  <c r="K126" i="32"/>
  <c r="L126" i="32" s="1"/>
  <c r="AC125" i="32"/>
  <c r="K125" i="32"/>
  <c r="L125" i="32" s="1"/>
  <c r="AC124" i="32"/>
  <c r="K124" i="32"/>
  <c r="L124" i="32" s="1"/>
  <c r="AC116" i="32"/>
  <c r="AC115" i="32"/>
  <c r="AC113" i="32"/>
  <c r="AC112" i="32"/>
  <c r="AC110" i="32"/>
  <c r="AC109" i="32"/>
  <c r="AC107" i="32"/>
  <c r="AC106" i="32"/>
  <c r="AC98" i="32"/>
  <c r="K98" i="32"/>
  <c r="L98" i="32" s="1"/>
  <c r="AC97" i="32"/>
  <c r="K97" i="32"/>
  <c r="L97" i="32" s="1"/>
  <c r="AC95" i="32"/>
  <c r="K95" i="32"/>
  <c r="L95" i="32" s="1"/>
  <c r="AC94" i="32"/>
  <c r="K94" i="32"/>
  <c r="L94" i="32" s="1"/>
  <c r="AC92" i="32"/>
  <c r="K92" i="32"/>
  <c r="L92" i="32" s="1"/>
  <c r="AC91" i="32"/>
  <c r="K91" i="32"/>
  <c r="L91" i="32" s="1"/>
  <c r="AC89" i="32"/>
  <c r="K89" i="32"/>
  <c r="L89" i="32" s="1"/>
  <c r="AC88" i="32"/>
  <c r="K88" i="32"/>
  <c r="AC80" i="32"/>
  <c r="AC73" i="32"/>
  <c r="AC72" i="32"/>
  <c r="AC71" i="32"/>
  <c r="AC70" i="32"/>
  <c r="AC58" i="32"/>
  <c r="K58" i="32"/>
  <c r="L58" i="32" s="1"/>
  <c r="AC57" i="32"/>
  <c r="K57" i="32"/>
  <c r="L57" i="32" s="1"/>
  <c r="AC56" i="32"/>
  <c r="K56" i="32"/>
  <c r="L56" i="32" s="1"/>
  <c r="AC55" i="32"/>
  <c r="K55" i="32"/>
  <c r="AC54" i="32"/>
  <c r="K54" i="32"/>
  <c r="L54" i="32" s="1"/>
  <c r="AC46" i="32"/>
  <c r="K46" i="32"/>
  <c r="L46" i="32" s="1"/>
  <c r="AC45" i="32"/>
  <c r="K45" i="32"/>
  <c r="L45" i="32" s="1"/>
  <c r="AC44" i="32"/>
  <c r="K44" i="32"/>
  <c r="L44" i="32" s="1"/>
  <c r="AC43" i="32"/>
  <c r="K43" i="32"/>
  <c r="AC35" i="32"/>
  <c r="K35" i="32"/>
  <c r="L35" i="32" s="1"/>
  <c r="AC34" i="32"/>
  <c r="K34" i="32"/>
  <c r="L34" i="32" s="1"/>
  <c r="AC33" i="32"/>
  <c r="K33" i="32"/>
  <c r="L33" i="32" s="1"/>
  <c r="AC32" i="32"/>
  <c r="K32" i="32"/>
  <c r="L32" i="32" s="1"/>
  <c r="AC31" i="32"/>
  <c r="K31" i="32"/>
  <c r="L31" i="32" s="1"/>
  <c r="AC23" i="32"/>
  <c r="L23" i="32"/>
  <c r="F13" i="31" s="1"/>
  <c r="AC22" i="32"/>
  <c r="K22" i="32"/>
  <c r="L22" i="32" s="1"/>
  <c r="F12" i="31" s="1"/>
  <c r="AC21" i="32"/>
  <c r="K21" i="32"/>
  <c r="L21" i="32" s="1"/>
  <c r="F11" i="31" s="1"/>
  <c r="F19" i="32"/>
  <c r="C57" i="31" s="1"/>
  <c r="C58" i="31" s="1"/>
  <c r="AC17" i="32"/>
  <c r="K17" i="32"/>
  <c r="L17" i="32" s="1"/>
  <c r="H17" i="32"/>
  <c r="D17" i="32"/>
  <c r="AC16" i="32"/>
  <c r="K16" i="32"/>
  <c r="L16" i="32" s="1"/>
  <c r="H16" i="32"/>
  <c r="D16" i="32"/>
  <c r="AC15" i="32"/>
  <c r="K15" i="32"/>
  <c r="L15" i="32" s="1"/>
  <c r="H15" i="32"/>
  <c r="D15" i="32"/>
  <c r="AC14" i="32"/>
  <c r="K14" i="32"/>
  <c r="L14" i="32" s="1"/>
  <c r="AB79" i="31"/>
  <c r="E12" i="29"/>
  <c r="E11" i="29"/>
  <c r="B10" i="29"/>
  <c r="H4" i="30"/>
  <c r="AC150" i="30"/>
  <c r="K150" i="30"/>
  <c r="L150" i="30" s="1"/>
  <c r="AC149" i="30"/>
  <c r="AC148" i="30"/>
  <c r="AC147" i="30"/>
  <c r="K147" i="30"/>
  <c r="AC146" i="30"/>
  <c r="L146" i="30"/>
  <c r="F32" i="29" s="1"/>
  <c r="G32" i="29" s="1"/>
  <c r="H32" i="29" s="1"/>
  <c r="L140" i="30"/>
  <c r="F27" i="29" s="1"/>
  <c r="G27" i="29" s="1"/>
  <c r="AC138" i="30"/>
  <c r="AC137" i="30"/>
  <c r="AC136" i="30"/>
  <c r="AC128" i="30"/>
  <c r="K128" i="30"/>
  <c r="L128" i="30" s="1"/>
  <c r="AC127" i="30"/>
  <c r="K127" i="30"/>
  <c r="L127" i="30" s="1"/>
  <c r="AC126" i="30"/>
  <c r="K126" i="30"/>
  <c r="L126" i="30" s="1"/>
  <c r="AC125" i="30"/>
  <c r="K125" i="30"/>
  <c r="L125" i="30" s="1"/>
  <c r="AC124" i="30"/>
  <c r="K124" i="30"/>
  <c r="L124" i="30" s="1"/>
  <c r="AC116" i="30"/>
  <c r="AC115" i="30"/>
  <c r="AC113" i="30"/>
  <c r="AC112" i="30"/>
  <c r="AC110" i="30"/>
  <c r="AC109" i="30"/>
  <c r="AC107" i="30"/>
  <c r="AC106" i="30"/>
  <c r="AC98" i="30"/>
  <c r="K98" i="30"/>
  <c r="L98" i="30" s="1"/>
  <c r="AC97" i="30"/>
  <c r="K97" i="30"/>
  <c r="L97" i="30" s="1"/>
  <c r="AC95" i="30"/>
  <c r="K95" i="30"/>
  <c r="L95" i="30" s="1"/>
  <c r="AC94" i="30"/>
  <c r="K94" i="30"/>
  <c r="L94" i="30" s="1"/>
  <c r="AC92" i="30"/>
  <c r="K92" i="30"/>
  <c r="L92" i="30" s="1"/>
  <c r="AC91" i="30"/>
  <c r="K91" i="30"/>
  <c r="L91" i="30" s="1"/>
  <c r="AC89" i="30"/>
  <c r="K89" i="30"/>
  <c r="L89" i="30" s="1"/>
  <c r="AC88" i="30"/>
  <c r="K88" i="30"/>
  <c r="L88" i="30" s="1"/>
  <c r="AC80" i="30"/>
  <c r="AC73" i="30"/>
  <c r="AC72" i="30"/>
  <c r="AC71" i="30"/>
  <c r="AC70" i="30"/>
  <c r="AC58" i="30"/>
  <c r="K58" i="30"/>
  <c r="L58" i="30" s="1"/>
  <c r="AC57" i="30"/>
  <c r="K57" i="30"/>
  <c r="L57" i="30" s="1"/>
  <c r="AC56" i="30"/>
  <c r="K56" i="30"/>
  <c r="L56" i="30" s="1"/>
  <c r="AC55" i="30"/>
  <c r="K55" i="30"/>
  <c r="L55" i="30" s="1"/>
  <c r="AC54" i="30"/>
  <c r="K54" i="30"/>
  <c r="L54" i="30" s="1"/>
  <c r="AC46" i="30"/>
  <c r="K46" i="30"/>
  <c r="L46" i="30" s="1"/>
  <c r="AC45" i="30"/>
  <c r="K45" i="30"/>
  <c r="L45" i="30" s="1"/>
  <c r="AC44" i="30"/>
  <c r="K44" i="30"/>
  <c r="L44" i="30" s="1"/>
  <c r="AC43" i="30"/>
  <c r="K43" i="30"/>
  <c r="AC35" i="30"/>
  <c r="K35" i="30"/>
  <c r="L35" i="30" s="1"/>
  <c r="AC34" i="30"/>
  <c r="K34" i="30"/>
  <c r="L34" i="30" s="1"/>
  <c r="AC33" i="30"/>
  <c r="K33" i="30"/>
  <c r="L33" i="30" s="1"/>
  <c r="AC32" i="30"/>
  <c r="K32" i="30"/>
  <c r="L32" i="30" s="1"/>
  <c r="AC31" i="30"/>
  <c r="K31" i="30"/>
  <c r="L31" i="30" s="1"/>
  <c r="AC23" i="30"/>
  <c r="L23" i="30"/>
  <c r="F13" i="29" s="1"/>
  <c r="G13" i="29" s="1"/>
  <c r="H13" i="29" s="1"/>
  <c r="AC22" i="30"/>
  <c r="K22" i="30"/>
  <c r="L22" i="30" s="1"/>
  <c r="F12" i="29" s="1"/>
  <c r="G12" i="29" s="1"/>
  <c r="H12" i="29" s="1"/>
  <c r="AC21" i="30"/>
  <c r="K21" i="30"/>
  <c r="L21" i="30" s="1"/>
  <c r="F11" i="29" s="1"/>
  <c r="G11" i="29" s="1"/>
  <c r="H11" i="29" s="1"/>
  <c r="F19" i="30"/>
  <c r="C57" i="29" s="1"/>
  <c r="C58" i="29" s="1"/>
  <c r="AC17" i="30"/>
  <c r="K17" i="30"/>
  <c r="L17" i="30" s="1"/>
  <c r="H17" i="30"/>
  <c r="D17" i="30"/>
  <c r="AC16" i="30"/>
  <c r="K16" i="30"/>
  <c r="L16" i="30" s="1"/>
  <c r="H16" i="30"/>
  <c r="D16" i="30"/>
  <c r="AC15" i="30"/>
  <c r="K15" i="30"/>
  <c r="L15" i="30" s="1"/>
  <c r="H15" i="30"/>
  <c r="D15" i="30"/>
  <c r="AC14" i="30"/>
  <c r="K14" i="30"/>
  <c r="L14" i="30" s="1"/>
  <c r="AB79" i="29"/>
  <c r="AB75" i="27"/>
  <c r="AB79" i="27" s="1"/>
  <c r="D11" i="27"/>
  <c r="D12" i="27"/>
  <c r="E12" i="27"/>
  <c r="E11" i="27"/>
  <c r="B11" i="27"/>
  <c r="D10" i="27"/>
  <c r="B10" i="27"/>
  <c r="AC21" i="15"/>
  <c r="K21" i="15"/>
  <c r="L21" i="15" s="1"/>
  <c r="F11" i="27" s="1"/>
  <c r="AC17" i="15"/>
  <c r="F19" i="15"/>
  <c r="C57" i="27" s="1"/>
  <c r="D16" i="15"/>
  <c r="D17" i="15"/>
  <c r="H17" i="15"/>
  <c r="K17" i="15"/>
  <c r="L17" i="15" s="1"/>
  <c r="H16" i="15"/>
  <c r="H15" i="15"/>
  <c r="D15" i="15"/>
  <c r="F42" i="27"/>
  <c r="G42" i="27" s="1"/>
  <c r="F41" i="27"/>
  <c r="G41" i="27" s="1"/>
  <c r="F40" i="27"/>
  <c r="J48" i="37" l="1"/>
  <c r="J34" i="37"/>
  <c r="J35" i="37"/>
  <c r="J43" i="37"/>
  <c r="J44" i="37"/>
  <c r="L59" i="20"/>
  <c r="I28" i="37"/>
  <c r="K28" i="37" s="1"/>
  <c r="L97" i="20"/>
  <c r="J33" i="37"/>
  <c r="J29" i="37"/>
  <c r="J27" i="37"/>
  <c r="J46" i="37"/>
  <c r="J42" i="37"/>
  <c r="J47" i="37"/>
  <c r="J45" i="37"/>
  <c r="J41" i="37"/>
  <c r="J13" i="37"/>
  <c r="J18" i="37"/>
  <c r="J16" i="37"/>
  <c r="J14" i="37"/>
  <c r="L37" i="20"/>
  <c r="I15" i="37"/>
  <c r="H41" i="33"/>
  <c r="G45" i="33"/>
  <c r="H44" i="33"/>
  <c r="G45" i="31"/>
  <c r="G46" i="36"/>
  <c r="G27" i="33"/>
  <c r="H27" i="33" s="1"/>
  <c r="G24" i="33"/>
  <c r="H24" i="33" s="1"/>
  <c r="G32" i="33"/>
  <c r="H32" i="33" s="1"/>
  <c r="G27" i="31"/>
  <c r="H27" i="31" s="1"/>
  <c r="G11" i="31"/>
  <c r="H11" i="31" s="1"/>
  <c r="G32" i="31"/>
  <c r="H32" i="31" s="1"/>
  <c r="G12" i="31"/>
  <c r="H12" i="31" s="1"/>
  <c r="G13" i="31"/>
  <c r="H13" i="31" s="1"/>
  <c r="G11" i="27"/>
  <c r="H11" i="27" s="1"/>
  <c r="G27" i="36"/>
  <c r="H27" i="36" s="1"/>
  <c r="G32" i="36"/>
  <c r="H32" i="36" s="1"/>
  <c r="AB78" i="36"/>
  <c r="G40" i="27"/>
  <c r="H40" i="27" s="1"/>
  <c r="L19" i="32"/>
  <c r="F10" i="31" s="1"/>
  <c r="G10" i="31" s="1"/>
  <c r="K48" i="30"/>
  <c r="K100" i="32"/>
  <c r="K130" i="35"/>
  <c r="E10" i="36"/>
  <c r="K152" i="35"/>
  <c r="F65" i="17"/>
  <c r="E108" i="17"/>
  <c r="AB77" i="33"/>
  <c r="F9" i="17"/>
  <c r="E10" i="29"/>
  <c r="P9" i="17"/>
  <c r="J9" i="17"/>
  <c r="K9" i="17"/>
  <c r="AB78" i="29"/>
  <c r="P12" i="17"/>
  <c r="H12" i="17"/>
  <c r="N12" i="17"/>
  <c r="Q12" i="17"/>
  <c r="I12" i="17"/>
  <c r="O12" i="17"/>
  <c r="L22" i="35"/>
  <c r="F12" i="36" s="1"/>
  <c r="G12" i="36" s="1"/>
  <c r="H12" i="36" s="1"/>
  <c r="K48" i="35"/>
  <c r="AE89" i="37"/>
  <c r="AE90" i="37" s="1"/>
  <c r="J12" i="17"/>
  <c r="L43" i="35"/>
  <c r="L48" i="35" s="1"/>
  <c r="F22" i="36" s="1"/>
  <c r="L130" i="35"/>
  <c r="F37" i="36" s="1"/>
  <c r="K12" i="17"/>
  <c r="K19" i="35"/>
  <c r="K25" i="35" s="1"/>
  <c r="F12" i="17"/>
  <c r="L12" i="17"/>
  <c r="K37" i="35"/>
  <c r="M12" i="17"/>
  <c r="K118" i="35"/>
  <c r="G12" i="17"/>
  <c r="D54" i="33"/>
  <c r="E54" i="33"/>
  <c r="K11" i="17"/>
  <c r="F11" i="17"/>
  <c r="J11" i="17"/>
  <c r="Q11" i="17"/>
  <c r="I11" i="17"/>
  <c r="P11" i="17"/>
  <c r="H11" i="17"/>
  <c r="O11" i="17"/>
  <c r="G11" i="17"/>
  <c r="N11" i="17"/>
  <c r="L11" i="17"/>
  <c r="M11" i="17"/>
  <c r="K37" i="34"/>
  <c r="K60" i="34"/>
  <c r="L31" i="34"/>
  <c r="L37" i="34" s="1"/>
  <c r="K130" i="34"/>
  <c r="C57" i="33"/>
  <c r="C58" i="33" s="1"/>
  <c r="K118" i="34"/>
  <c r="K75" i="34"/>
  <c r="K48" i="34"/>
  <c r="K118" i="32"/>
  <c r="G10" i="17"/>
  <c r="K48" i="32"/>
  <c r="L118" i="32"/>
  <c r="F26" i="31" s="1"/>
  <c r="H10" i="17"/>
  <c r="P10" i="17"/>
  <c r="O10" i="17"/>
  <c r="L43" i="32"/>
  <c r="K130" i="32"/>
  <c r="I10" i="17"/>
  <c r="Q10" i="17"/>
  <c r="F10" i="17"/>
  <c r="J10" i="17"/>
  <c r="K37" i="32"/>
  <c r="L88" i="32"/>
  <c r="L100" i="32" s="1"/>
  <c r="F25" i="31" s="1"/>
  <c r="K152" i="32"/>
  <c r="K10" i="17"/>
  <c r="K60" i="32"/>
  <c r="E10" i="31"/>
  <c r="L10" i="17"/>
  <c r="M10" i="17"/>
  <c r="N10" i="17"/>
  <c r="L9" i="17"/>
  <c r="K118" i="30"/>
  <c r="M9" i="17"/>
  <c r="L43" i="30"/>
  <c r="L48" i="30" s="1"/>
  <c r="F22" i="29" s="1"/>
  <c r="G22" i="29" s="1"/>
  <c r="H22" i="29" s="1"/>
  <c r="L118" i="30"/>
  <c r="F26" i="29" s="1"/>
  <c r="G26" i="29" s="1"/>
  <c r="H26" i="29" s="1"/>
  <c r="N9" i="17"/>
  <c r="G9" i="17"/>
  <c r="O9" i="17"/>
  <c r="K130" i="30"/>
  <c r="H9" i="17"/>
  <c r="L19" i="30"/>
  <c r="F10" i="29" s="1"/>
  <c r="G10" i="29" s="1"/>
  <c r="I9" i="17"/>
  <c r="Q9" i="17"/>
  <c r="AE91" i="37"/>
  <c r="G55" i="36"/>
  <c r="C57" i="36"/>
  <c r="H55" i="36"/>
  <c r="C56" i="36"/>
  <c r="C60" i="36"/>
  <c r="AB79" i="36"/>
  <c r="D55" i="36"/>
  <c r="K75" i="35"/>
  <c r="L100" i="35"/>
  <c r="F25" i="36" s="1"/>
  <c r="L75" i="35"/>
  <c r="F24" i="36" s="1"/>
  <c r="L60" i="35"/>
  <c r="F23" i="36" s="1"/>
  <c r="L19" i="35"/>
  <c r="L118" i="35"/>
  <c r="F26" i="36" s="1"/>
  <c r="L37" i="35"/>
  <c r="K60" i="35"/>
  <c r="K100" i="35"/>
  <c r="L147" i="35"/>
  <c r="K19" i="34"/>
  <c r="K25" i="34" s="1"/>
  <c r="K152" i="34"/>
  <c r="L100" i="34"/>
  <c r="F25" i="33" s="1"/>
  <c r="L130" i="34"/>
  <c r="F36" i="33" s="1"/>
  <c r="L48" i="34"/>
  <c r="F22" i="33" s="1"/>
  <c r="L19" i="34"/>
  <c r="L118" i="34"/>
  <c r="F26" i="33" s="1"/>
  <c r="L55" i="34"/>
  <c r="L60" i="34" s="1"/>
  <c r="F23" i="33" s="1"/>
  <c r="K100" i="34"/>
  <c r="L147" i="34"/>
  <c r="G54" i="33"/>
  <c r="H54" i="33"/>
  <c r="AB78" i="33"/>
  <c r="L37" i="32"/>
  <c r="K75" i="32"/>
  <c r="L48" i="32"/>
  <c r="F22" i="31" s="1"/>
  <c r="L75" i="32"/>
  <c r="F24" i="31" s="1"/>
  <c r="L130" i="32"/>
  <c r="F36" i="31" s="1"/>
  <c r="K19" i="32"/>
  <c r="K25" i="32" s="1"/>
  <c r="L55" i="32"/>
  <c r="L60" i="32" s="1"/>
  <c r="F23" i="31" s="1"/>
  <c r="L147" i="32"/>
  <c r="G54" i="31"/>
  <c r="C56" i="31"/>
  <c r="H54" i="31"/>
  <c r="C55" i="31"/>
  <c r="C59" i="31"/>
  <c r="AB77" i="31"/>
  <c r="AB78" i="31"/>
  <c r="D54" i="31"/>
  <c r="D54" i="29"/>
  <c r="K152" i="30"/>
  <c r="K75" i="30"/>
  <c r="L60" i="30"/>
  <c r="F23" i="29" s="1"/>
  <c r="G23" i="29" s="1"/>
  <c r="H23" i="29" s="1"/>
  <c r="L130" i="30"/>
  <c r="F36" i="29" s="1"/>
  <c r="G36" i="29" s="1"/>
  <c r="H36" i="29" s="1"/>
  <c r="L75" i="30"/>
  <c r="F24" i="29" s="1"/>
  <c r="G24" i="29" s="1"/>
  <c r="L37" i="30"/>
  <c r="L100" i="30"/>
  <c r="F25" i="29" s="1"/>
  <c r="G25" i="29" s="1"/>
  <c r="H25" i="29" s="1"/>
  <c r="K19" i="30"/>
  <c r="K25" i="30" s="1"/>
  <c r="K60" i="30"/>
  <c r="K37" i="30"/>
  <c r="K100" i="30"/>
  <c r="L147" i="30"/>
  <c r="G54" i="29"/>
  <c r="C56" i="29"/>
  <c r="H54" i="29"/>
  <c r="C55" i="29"/>
  <c r="C59" i="29"/>
  <c r="AB77" i="29"/>
  <c r="AB78" i="27"/>
  <c r="H54" i="27"/>
  <c r="G54" i="27"/>
  <c r="C58" i="27"/>
  <c r="E10" i="27"/>
  <c r="H42" i="27" s="1"/>
  <c r="C59" i="27"/>
  <c r="C56" i="27"/>
  <c r="C55" i="27"/>
  <c r="E54" i="27"/>
  <c r="D54" i="27"/>
  <c r="J28" i="37" l="1"/>
  <c r="J15" i="37"/>
  <c r="K15" i="37"/>
  <c r="AB81" i="36"/>
  <c r="G28" i="36" s="1"/>
  <c r="H28" i="36" s="1"/>
  <c r="H24" i="29"/>
  <c r="H10" i="29"/>
  <c r="H15" i="29" s="1"/>
  <c r="H41" i="27"/>
  <c r="H45" i="33"/>
  <c r="H10" i="31"/>
  <c r="H15" i="31" s="1"/>
  <c r="H42" i="36"/>
  <c r="H43" i="36"/>
  <c r="H45" i="36"/>
  <c r="H31" i="31"/>
  <c r="H30" i="31"/>
  <c r="H42" i="31"/>
  <c r="H41" i="31"/>
  <c r="H29" i="31"/>
  <c r="H44" i="31"/>
  <c r="H29" i="29"/>
  <c r="H30" i="29"/>
  <c r="H31" i="29"/>
  <c r="H44" i="29"/>
  <c r="H42" i="29"/>
  <c r="H41" i="29"/>
  <c r="H27" i="29"/>
  <c r="G22" i="33"/>
  <c r="H22" i="33" s="1"/>
  <c r="G36" i="33"/>
  <c r="H36" i="33" s="1"/>
  <c r="G25" i="33"/>
  <c r="H25" i="33" s="1"/>
  <c r="G23" i="33"/>
  <c r="H23" i="33" s="1"/>
  <c r="G26" i="33"/>
  <c r="H26" i="33" s="1"/>
  <c r="G23" i="31"/>
  <c r="H23" i="31" s="1"/>
  <c r="G36" i="31"/>
  <c r="H36" i="31" s="1"/>
  <c r="G24" i="31"/>
  <c r="H24" i="31" s="1"/>
  <c r="G25" i="31"/>
  <c r="H25" i="31" s="1"/>
  <c r="G22" i="31"/>
  <c r="H22" i="31" s="1"/>
  <c r="G26" i="31"/>
  <c r="H26" i="31" s="1"/>
  <c r="G37" i="36"/>
  <c r="H37" i="36" s="1"/>
  <c r="G22" i="36"/>
  <c r="H22" i="36" s="1"/>
  <c r="G23" i="36"/>
  <c r="H23" i="36" s="1"/>
  <c r="G24" i="36"/>
  <c r="H24" i="36" s="1"/>
  <c r="G25" i="36"/>
  <c r="H25" i="36" s="1"/>
  <c r="G26" i="36"/>
  <c r="H26" i="36" s="1"/>
  <c r="F15" i="31"/>
  <c r="L25" i="32"/>
  <c r="C55" i="33"/>
  <c r="F21" i="31"/>
  <c r="K136" i="32"/>
  <c r="K140" i="32" s="1"/>
  <c r="G15" i="31"/>
  <c r="F21" i="29"/>
  <c r="G21" i="29" s="1"/>
  <c r="H21" i="29" s="1"/>
  <c r="K136" i="30"/>
  <c r="K140" i="30" s="1"/>
  <c r="G15" i="29"/>
  <c r="F21" i="33"/>
  <c r="K136" i="34"/>
  <c r="K140" i="34" s="1"/>
  <c r="F21" i="36"/>
  <c r="K136" i="35"/>
  <c r="K140" i="35" s="1"/>
  <c r="AB80" i="33"/>
  <c r="AB80" i="29"/>
  <c r="G28" i="29" s="1"/>
  <c r="H28" i="29" s="1"/>
  <c r="L25" i="30"/>
  <c r="F15" i="29"/>
  <c r="L25" i="35"/>
  <c r="F10" i="36"/>
  <c r="G10" i="36" s="1"/>
  <c r="H10" i="36" s="1"/>
  <c r="L152" i="35"/>
  <c r="F33" i="36"/>
  <c r="L152" i="34"/>
  <c r="F33" i="33"/>
  <c r="C56" i="33"/>
  <c r="C59" i="33"/>
  <c r="L25" i="34"/>
  <c r="F10" i="33"/>
  <c r="G10" i="33" s="1"/>
  <c r="H10" i="33" s="1"/>
  <c r="L152" i="32"/>
  <c r="F33" i="31"/>
  <c r="L152" i="30"/>
  <c r="F33" i="29"/>
  <c r="G33" i="29" s="1"/>
  <c r="H33" i="29" s="1"/>
  <c r="AE93" i="37"/>
  <c r="AB80" i="31"/>
  <c r="H46" i="36" l="1"/>
  <c r="H45" i="31"/>
  <c r="G33" i="33"/>
  <c r="H33" i="33" s="1"/>
  <c r="G21" i="33"/>
  <c r="H21" i="33" s="1"/>
  <c r="G33" i="31"/>
  <c r="H33" i="31" s="1"/>
  <c r="G21" i="31"/>
  <c r="H21" i="31" s="1"/>
  <c r="G33" i="36"/>
  <c r="H33" i="36" s="1"/>
  <c r="G21" i="36"/>
  <c r="H21" i="36" s="1"/>
  <c r="G28" i="33"/>
  <c r="H28" i="33" s="1"/>
  <c r="G28" i="31"/>
  <c r="F34" i="36"/>
  <c r="F35" i="36" s="1"/>
  <c r="H15" i="33"/>
  <c r="G15" i="33"/>
  <c r="H15" i="36"/>
  <c r="F34" i="29"/>
  <c r="G34" i="29" s="1"/>
  <c r="H34" i="29" s="1"/>
  <c r="G15" i="36"/>
  <c r="F15" i="36"/>
  <c r="F15" i="33"/>
  <c r="F34" i="33"/>
  <c r="F34" i="31"/>
  <c r="AL69" i="22"/>
  <c r="AL68" i="22"/>
  <c r="AL67" i="22"/>
  <c r="AL54" i="22"/>
  <c r="AL53" i="22"/>
  <c r="AL52" i="22"/>
  <c r="AL51" i="22"/>
  <c r="AL50" i="22"/>
  <c r="AL49" i="22"/>
  <c r="AL39" i="22"/>
  <c r="AL38" i="22"/>
  <c r="AL37" i="22"/>
  <c r="AL36" i="22"/>
  <c r="AL35" i="22"/>
  <c r="AL34" i="22"/>
  <c r="AL32" i="22"/>
  <c r="AL31" i="22"/>
  <c r="AL30" i="22"/>
  <c r="AL29" i="22"/>
  <c r="AL28" i="22"/>
  <c r="AL27" i="22"/>
  <c r="AL25" i="22"/>
  <c r="AL24" i="22"/>
  <c r="AL23" i="22"/>
  <c r="AL22" i="22"/>
  <c r="AL21" i="22"/>
  <c r="AL20" i="22"/>
  <c r="AL19" i="22"/>
  <c r="AL18" i="22"/>
  <c r="AL16" i="22"/>
  <c r="AL15" i="22"/>
  <c r="AL14" i="22"/>
  <c r="D3" i="17"/>
  <c r="F165" i="17"/>
  <c r="F160" i="17"/>
  <c r="H28" i="31" l="1"/>
  <c r="G34" i="36"/>
  <c r="G34" i="33"/>
  <c r="G34" i="31"/>
  <c r="F35" i="29"/>
  <c r="F38" i="29" s="1"/>
  <c r="H35" i="29"/>
  <c r="G31" i="27"/>
  <c r="H31" i="27" s="1"/>
  <c r="G30" i="27"/>
  <c r="H30" i="27" s="1"/>
  <c r="G29" i="27"/>
  <c r="H29" i="27" s="1"/>
  <c r="G35" i="29"/>
  <c r="G38" i="29" s="1"/>
  <c r="F35" i="33"/>
  <c r="F38" i="33" s="1"/>
  <c r="F39" i="36"/>
  <c r="F35" i="31"/>
  <c r="F38" i="31" s="1"/>
  <c r="E151" i="17"/>
  <c r="E150" i="17"/>
  <c r="E149" i="17"/>
  <c r="E148" i="17"/>
  <c r="E147" i="17"/>
  <c r="Q140" i="17"/>
  <c r="P140" i="17"/>
  <c r="O140" i="17"/>
  <c r="N140" i="17"/>
  <c r="M140" i="17"/>
  <c r="L140" i="17"/>
  <c r="K140" i="17"/>
  <c r="J140" i="17"/>
  <c r="I140" i="17"/>
  <c r="H140" i="17"/>
  <c r="G140" i="17"/>
  <c r="Q139" i="17"/>
  <c r="P139" i="17"/>
  <c r="O139" i="17"/>
  <c r="N139" i="17"/>
  <c r="M139" i="17"/>
  <c r="L139" i="17"/>
  <c r="K139" i="17"/>
  <c r="J139" i="17"/>
  <c r="I139" i="17"/>
  <c r="H139" i="17"/>
  <c r="G139" i="17"/>
  <c r="Q137" i="17"/>
  <c r="P137" i="17"/>
  <c r="O137" i="17"/>
  <c r="N137" i="17"/>
  <c r="M137" i="17"/>
  <c r="L137" i="17"/>
  <c r="K137" i="17"/>
  <c r="J137" i="17"/>
  <c r="I137" i="17"/>
  <c r="H137" i="17"/>
  <c r="G137" i="17"/>
  <c r="Q136" i="17"/>
  <c r="P136" i="17"/>
  <c r="O136" i="17"/>
  <c r="N136" i="17"/>
  <c r="M136" i="17"/>
  <c r="L136" i="17"/>
  <c r="K136" i="17"/>
  <c r="J136" i="17"/>
  <c r="I136" i="17"/>
  <c r="H136" i="17"/>
  <c r="G136" i="17"/>
  <c r="Q134" i="17"/>
  <c r="P134" i="17"/>
  <c r="O134" i="17"/>
  <c r="N134" i="17"/>
  <c r="M134" i="17"/>
  <c r="L134" i="17"/>
  <c r="K134" i="17"/>
  <c r="J134" i="17"/>
  <c r="I134" i="17"/>
  <c r="H134" i="17"/>
  <c r="G134" i="17"/>
  <c r="Q133" i="17"/>
  <c r="P133" i="17"/>
  <c r="O133" i="17"/>
  <c r="N133" i="17"/>
  <c r="M133" i="17"/>
  <c r="L133" i="17"/>
  <c r="K133" i="17"/>
  <c r="J133" i="17"/>
  <c r="I133" i="17"/>
  <c r="H133" i="17"/>
  <c r="G133" i="17"/>
  <c r="Q131" i="17"/>
  <c r="P131" i="17"/>
  <c r="O131" i="17"/>
  <c r="N131" i="17"/>
  <c r="M131" i="17"/>
  <c r="L131" i="17"/>
  <c r="K131" i="17"/>
  <c r="J131" i="17"/>
  <c r="I131" i="17"/>
  <c r="H131" i="17"/>
  <c r="G131" i="17"/>
  <c r="F140" i="17"/>
  <c r="F139" i="17"/>
  <c r="F137" i="17"/>
  <c r="F136" i="17"/>
  <c r="F134" i="17"/>
  <c r="F133" i="17"/>
  <c r="F131" i="17"/>
  <c r="E126" i="17"/>
  <c r="E125" i="17"/>
  <c r="E122" i="17"/>
  <c r="AC148" i="15"/>
  <c r="Q64" i="22"/>
  <c r="Q77" i="17"/>
  <c r="P77" i="17"/>
  <c r="O77" i="17"/>
  <c r="N77" i="17"/>
  <c r="M77" i="17"/>
  <c r="L77" i="17"/>
  <c r="K77" i="17"/>
  <c r="J77" i="17"/>
  <c r="I77" i="17"/>
  <c r="H77" i="17"/>
  <c r="G77" i="17"/>
  <c r="F77" i="17"/>
  <c r="AD119" i="20"/>
  <c r="AD118" i="20"/>
  <c r="AD117" i="20"/>
  <c r="AD116" i="20"/>
  <c r="F72" i="17"/>
  <c r="AC146" i="15"/>
  <c r="L146" i="15"/>
  <c r="AC138" i="15"/>
  <c r="AC137" i="15"/>
  <c r="AC136" i="15"/>
  <c r="L140" i="15"/>
  <c r="F27" i="27" s="1"/>
  <c r="L23" i="15"/>
  <c r="AC150" i="15"/>
  <c r="K150" i="15"/>
  <c r="L150" i="15" s="1"/>
  <c r="AC149" i="15"/>
  <c r="AC147" i="15"/>
  <c r="K147" i="15"/>
  <c r="E43" i="17"/>
  <c r="AD108" i="20"/>
  <c r="AD64" i="20"/>
  <c r="AD78" i="20"/>
  <c r="M78" i="20"/>
  <c r="L78" i="20" s="1"/>
  <c r="AD127" i="20"/>
  <c r="AD126" i="20"/>
  <c r="M129" i="20"/>
  <c r="L129" i="20" s="1"/>
  <c r="M127" i="20"/>
  <c r="L127" i="20" s="1"/>
  <c r="AD129" i="20"/>
  <c r="M126" i="20"/>
  <c r="AD88" i="20"/>
  <c r="AD37" i="20"/>
  <c r="AD38" i="20"/>
  <c r="AD36" i="20"/>
  <c r="AD35" i="20"/>
  <c r="G75" i="20"/>
  <c r="AD109" i="20"/>
  <c r="Q46" i="22"/>
  <c r="M46" i="22"/>
  <c r="I46" i="22"/>
  <c r="O46" i="22"/>
  <c r="K46" i="22"/>
  <c r="G46" i="22"/>
  <c r="E56" i="22"/>
  <c r="AD100" i="20"/>
  <c r="AD79" i="20"/>
  <c r="AD107" i="20"/>
  <c r="AD99" i="20"/>
  <c r="AD98" i="20"/>
  <c r="AD97" i="20"/>
  <c r="AD96" i="20"/>
  <c r="AD89" i="20"/>
  <c r="AD87" i="20"/>
  <c r="AD86" i="20"/>
  <c r="AD77" i="20"/>
  <c r="AD76" i="20"/>
  <c r="AD75" i="20"/>
  <c r="AD74" i="20"/>
  <c r="AD73" i="20"/>
  <c r="AD72" i="20"/>
  <c r="AD65" i="20"/>
  <c r="AD63" i="20"/>
  <c r="AD62" i="20"/>
  <c r="AD61" i="20"/>
  <c r="AD52" i="20"/>
  <c r="AD51" i="20"/>
  <c r="AD50" i="20"/>
  <c r="AD49" i="20"/>
  <c r="AD48" i="20"/>
  <c r="AD47" i="20"/>
  <c r="H4" i="15"/>
  <c r="AC116" i="15"/>
  <c r="AC115" i="15"/>
  <c r="L126" i="20" l="1"/>
  <c r="I17" i="37"/>
  <c r="M76" i="17"/>
  <c r="G35" i="33"/>
  <c r="G47" i="33" s="1"/>
  <c r="H34" i="33"/>
  <c r="H35" i="33" s="1"/>
  <c r="H38" i="33" s="1"/>
  <c r="H34" i="31"/>
  <c r="H35" i="31" s="1"/>
  <c r="H47" i="31" s="1"/>
  <c r="G35" i="31"/>
  <c r="G38" i="31" s="1"/>
  <c r="G35" i="36"/>
  <c r="G48" i="36" s="1"/>
  <c r="H34" i="36"/>
  <c r="H35" i="36" s="1"/>
  <c r="H39" i="36" s="1"/>
  <c r="K76" i="17"/>
  <c r="L76" i="17"/>
  <c r="G76" i="17"/>
  <c r="O76" i="17"/>
  <c r="N76" i="17"/>
  <c r="H76" i="17"/>
  <c r="P76" i="17"/>
  <c r="I76" i="17"/>
  <c r="Q76" i="17"/>
  <c r="J76" i="17"/>
  <c r="F76" i="17"/>
  <c r="G27" i="27"/>
  <c r="H27" i="27" s="1"/>
  <c r="K78" i="17"/>
  <c r="J78" i="17"/>
  <c r="M78" i="17"/>
  <c r="L78" i="17"/>
  <c r="N78" i="17"/>
  <c r="F78" i="17"/>
  <c r="O78" i="17"/>
  <c r="G78" i="17"/>
  <c r="H78" i="17"/>
  <c r="P78" i="17"/>
  <c r="I78" i="17"/>
  <c r="Q78" i="17"/>
  <c r="N71" i="17"/>
  <c r="M71" i="17"/>
  <c r="K71" i="17"/>
  <c r="L71" i="17"/>
  <c r="J71" i="17"/>
  <c r="F71" i="17"/>
  <c r="Q71" i="17"/>
  <c r="I71" i="17"/>
  <c r="P71" i="17"/>
  <c r="H71" i="17"/>
  <c r="O71" i="17"/>
  <c r="G71" i="17"/>
  <c r="H38" i="29"/>
  <c r="N25" i="17"/>
  <c r="F25" i="17"/>
  <c r="O25" i="17"/>
  <c r="M25" i="17"/>
  <c r="F13" i="27"/>
  <c r="G25" i="17"/>
  <c r="L25" i="17"/>
  <c r="K25" i="17"/>
  <c r="J25" i="17"/>
  <c r="Q25" i="17"/>
  <c r="I25" i="17"/>
  <c r="P25" i="17"/>
  <c r="H25" i="17"/>
  <c r="F32" i="27"/>
  <c r="L147" i="15"/>
  <c r="M143" i="17"/>
  <c r="G143" i="17"/>
  <c r="O143" i="17"/>
  <c r="L144" i="17"/>
  <c r="H143" i="17"/>
  <c r="P143" i="17"/>
  <c r="M144" i="17"/>
  <c r="J142" i="17"/>
  <c r="M142" i="17"/>
  <c r="J143" i="17"/>
  <c r="G144" i="17"/>
  <c r="O144" i="17"/>
  <c r="K142" i="17"/>
  <c r="L142" i="17"/>
  <c r="I143" i="17"/>
  <c r="Q143" i="17"/>
  <c r="N144" i="17"/>
  <c r="F142" i="17"/>
  <c r="N142" i="17"/>
  <c r="K143" i="17"/>
  <c r="H144" i="17"/>
  <c r="P144" i="17"/>
  <c r="F143" i="17"/>
  <c r="G142" i="17"/>
  <c r="O142" i="17"/>
  <c r="L143" i="17"/>
  <c r="I144" i="17"/>
  <c r="Q144" i="17"/>
  <c r="F144" i="17"/>
  <c r="H142" i="17"/>
  <c r="P142" i="17"/>
  <c r="J144" i="17"/>
  <c r="I142" i="17"/>
  <c r="Q142" i="17"/>
  <c r="N143" i="17"/>
  <c r="K144" i="17"/>
  <c r="E131" i="17"/>
  <c r="E133" i="17"/>
  <c r="E134" i="17"/>
  <c r="E112" i="17"/>
  <c r="E106" i="17"/>
  <c r="E104" i="17"/>
  <c r="E113" i="17"/>
  <c r="E111" i="17"/>
  <c r="E105" i="17"/>
  <c r="E110" i="17"/>
  <c r="E103" i="17"/>
  <c r="E77" i="17"/>
  <c r="E70" i="17"/>
  <c r="K152" i="15"/>
  <c r="K49" i="37" l="1"/>
  <c r="J49" i="37"/>
  <c r="K17" i="37"/>
  <c r="J17" i="37"/>
  <c r="H47" i="33"/>
  <c r="G38" i="33"/>
  <c r="H48" i="36"/>
  <c r="H38" i="31"/>
  <c r="G39" i="36"/>
  <c r="G13" i="27"/>
  <c r="H13" i="27" s="1"/>
  <c r="G32" i="27"/>
  <c r="H32" i="27" s="1"/>
  <c r="G44" i="27"/>
  <c r="G45" i="29"/>
  <c r="G47" i="29" s="1"/>
  <c r="H45" i="29"/>
  <c r="F45" i="33"/>
  <c r="F45" i="31"/>
  <c r="F45" i="29"/>
  <c r="I50" i="37"/>
  <c r="F45" i="27"/>
  <c r="F46" i="36"/>
  <c r="F33" i="27"/>
  <c r="P73" i="17"/>
  <c r="H73" i="17"/>
  <c r="O68" i="17"/>
  <c r="G68" i="17"/>
  <c r="M73" i="17"/>
  <c r="F73" i="17"/>
  <c r="O73" i="17"/>
  <c r="G73" i="17"/>
  <c r="N68" i="17"/>
  <c r="L68" i="17"/>
  <c r="N73" i="17"/>
  <c r="M68" i="17"/>
  <c r="L73" i="17"/>
  <c r="K68" i="17"/>
  <c r="I73" i="17"/>
  <c r="K73" i="17"/>
  <c r="J68" i="17"/>
  <c r="P68" i="17"/>
  <c r="J73" i="17"/>
  <c r="Q68" i="17"/>
  <c r="I68" i="17"/>
  <c r="Q73" i="17"/>
  <c r="H68" i="17"/>
  <c r="F68" i="17"/>
  <c r="L152" i="15"/>
  <c r="E10" i="17"/>
  <c r="E12" i="17"/>
  <c r="E9" i="17"/>
  <c r="E11" i="17"/>
  <c r="J50" i="37" l="1"/>
  <c r="K50" i="37"/>
  <c r="G45" i="27"/>
  <c r="H44" i="27"/>
  <c r="H45" i="27" s="1"/>
  <c r="G33" i="27"/>
  <c r="H33" i="27" s="1"/>
  <c r="E57" i="29"/>
  <c r="D55" i="29"/>
  <c r="G49" i="29"/>
  <c r="G57" i="29"/>
  <c r="E56" i="29"/>
  <c r="H56" i="29"/>
  <c r="H59" i="29"/>
  <c r="E58" i="29"/>
  <c r="F58" i="29"/>
  <c r="E55" i="29"/>
  <c r="H58" i="29"/>
  <c r="E59" i="29"/>
  <c r="H57" i="29"/>
  <c r="F59" i="29"/>
  <c r="D59" i="29"/>
  <c r="D58" i="29"/>
  <c r="F56" i="29"/>
  <c r="G58" i="29"/>
  <c r="F55" i="29"/>
  <c r="G59" i="29"/>
  <c r="F57" i="29"/>
  <c r="D57" i="29"/>
  <c r="G56" i="29"/>
  <c r="H55" i="29"/>
  <c r="D56" i="29"/>
  <c r="G55" i="29"/>
  <c r="H47" i="29"/>
  <c r="H49" i="29" s="1"/>
  <c r="F47" i="29"/>
  <c r="F49" i="29" s="1"/>
  <c r="H50" i="36"/>
  <c r="F48" i="36"/>
  <c r="F50" i="36" s="1"/>
  <c r="H49" i="31"/>
  <c r="F47" i="31"/>
  <c r="F49" i="31" s="1"/>
  <c r="H49" i="33"/>
  <c r="F47" i="33"/>
  <c r="F49" i="33" s="1"/>
  <c r="E73" i="17"/>
  <c r="M99" i="20" l="1"/>
  <c r="L99" i="20" s="1"/>
  <c r="M98" i="20"/>
  <c r="M87" i="20"/>
  <c r="L87" i="20" s="1"/>
  <c r="M86" i="20"/>
  <c r="M76" i="20"/>
  <c r="L76" i="20" s="1"/>
  <c r="M75" i="20"/>
  <c r="L75" i="20" s="1"/>
  <c r="M73" i="20"/>
  <c r="L73" i="20" s="1"/>
  <c r="M72" i="20"/>
  <c r="AC80" i="15"/>
  <c r="AC98" i="15"/>
  <c r="AC97" i="15"/>
  <c r="AC95" i="15"/>
  <c r="AC113" i="15"/>
  <c r="AC112" i="15"/>
  <c r="AC128" i="15"/>
  <c r="AC127" i="15"/>
  <c r="AC126" i="15"/>
  <c r="AC125" i="15"/>
  <c r="AC124" i="15"/>
  <c r="AC110" i="15"/>
  <c r="AC109" i="15"/>
  <c r="AC107" i="15"/>
  <c r="AC106" i="15"/>
  <c r="AC94" i="15"/>
  <c r="AC92" i="15"/>
  <c r="AC91" i="15"/>
  <c r="AC89" i="15"/>
  <c r="AC88" i="15"/>
  <c r="AC73" i="15"/>
  <c r="AC71" i="15"/>
  <c r="AC72" i="15"/>
  <c r="AC70" i="15"/>
  <c r="AC58" i="15"/>
  <c r="AC57" i="15"/>
  <c r="AC56" i="15"/>
  <c r="AC55" i="15"/>
  <c r="AC54" i="15"/>
  <c r="AC46" i="15"/>
  <c r="AC45" i="15"/>
  <c r="AC44" i="15"/>
  <c r="AC43" i="15"/>
  <c r="K128" i="15"/>
  <c r="L128" i="15" s="1"/>
  <c r="K127" i="15"/>
  <c r="L127" i="15" s="1"/>
  <c r="K126" i="15"/>
  <c r="L126" i="15" s="1"/>
  <c r="K125" i="15"/>
  <c r="L125" i="15" s="1"/>
  <c r="K124" i="15"/>
  <c r="L124" i="15" s="1"/>
  <c r="K98" i="15"/>
  <c r="L98" i="15" s="1"/>
  <c r="K97" i="15"/>
  <c r="L97" i="15" s="1"/>
  <c r="K95" i="15"/>
  <c r="L95" i="15" s="1"/>
  <c r="K94" i="15"/>
  <c r="L94" i="15" s="1"/>
  <c r="K92" i="15"/>
  <c r="L92" i="15" s="1"/>
  <c r="K91" i="15"/>
  <c r="L91" i="15" s="1"/>
  <c r="K89" i="15"/>
  <c r="K88" i="15"/>
  <c r="K58" i="15"/>
  <c r="L58" i="15" s="1"/>
  <c r="K57" i="15"/>
  <c r="L57" i="15" s="1"/>
  <c r="K56" i="15"/>
  <c r="L56" i="15" s="1"/>
  <c r="K55" i="15"/>
  <c r="L55" i="15" s="1"/>
  <c r="K54" i="15"/>
  <c r="L54" i="15" s="1"/>
  <c r="K43" i="15"/>
  <c r="L43" i="15" s="1"/>
  <c r="K44" i="15"/>
  <c r="L44" i="15" s="1"/>
  <c r="K45" i="15"/>
  <c r="L45" i="15" s="1"/>
  <c r="K46" i="15"/>
  <c r="L46" i="15" s="1"/>
  <c r="AC31" i="15"/>
  <c r="AC32" i="15"/>
  <c r="AC33" i="15"/>
  <c r="AC34" i="15"/>
  <c r="AC35" i="15"/>
  <c r="K35" i="15"/>
  <c r="L35" i="15" s="1"/>
  <c r="K34" i="15"/>
  <c r="L34" i="15" s="1"/>
  <c r="K33" i="15"/>
  <c r="L33" i="15" s="1"/>
  <c r="K32" i="15"/>
  <c r="K31" i="15"/>
  <c r="Q153" i="17"/>
  <c r="P153" i="17"/>
  <c r="O153" i="17"/>
  <c r="N153" i="17"/>
  <c r="M153" i="17"/>
  <c r="L153" i="17"/>
  <c r="K153" i="17"/>
  <c r="J153" i="17"/>
  <c r="I153" i="17"/>
  <c r="H153" i="17"/>
  <c r="G153" i="17"/>
  <c r="F153" i="17"/>
  <c r="E140" i="17"/>
  <c r="E139" i="17"/>
  <c r="E137" i="17"/>
  <c r="E136" i="17"/>
  <c r="Q128" i="17"/>
  <c r="P128" i="17"/>
  <c r="O128" i="17"/>
  <c r="N128" i="17"/>
  <c r="M128" i="17"/>
  <c r="L128" i="17"/>
  <c r="K128" i="17"/>
  <c r="J128" i="17"/>
  <c r="I128" i="17"/>
  <c r="H128" i="17"/>
  <c r="G128" i="17"/>
  <c r="F128" i="17"/>
  <c r="E124" i="17"/>
  <c r="E123" i="17"/>
  <c r="E78" i="17"/>
  <c r="E76" i="17"/>
  <c r="E75" i="17"/>
  <c r="E72" i="17"/>
  <c r="E71" i="17"/>
  <c r="E69" i="17"/>
  <c r="E68" i="17"/>
  <c r="Q54" i="17"/>
  <c r="P54" i="17"/>
  <c r="O54" i="17"/>
  <c r="N54" i="17"/>
  <c r="M54" i="17"/>
  <c r="L54" i="17"/>
  <c r="K54" i="17"/>
  <c r="J54" i="17"/>
  <c r="I54" i="17"/>
  <c r="H54" i="17"/>
  <c r="G54" i="17"/>
  <c r="F54" i="17"/>
  <c r="E52" i="17"/>
  <c r="E51" i="17"/>
  <c r="E50" i="17"/>
  <c r="E49" i="17"/>
  <c r="Q46" i="17"/>
  <c r="P46" i="17"/>
  <c r="O46" i="17"/>
  <c r="N46" i="17"/>
  <c r="M46" i="17"/>
  <c r="L46" i="17"/>
  <c r="K46" i="17"/>
  <c r="J46" i="17"/>
  <c r="I46" i="17"/>
  <c r="H46" i="17"/>
  <c r="G46" i="17"/>
  <c r="F46" i="17"/>
  <c r="E44" i="17"/>
  <c r="E41" i="17"/>
  <c r="E40" i="17"/>
  <c r="E42" i="17"/>
  <c r="Q35" i="17"/>
  <c r="P35" i="17"/>
  <c r="O35" i="17"/>
  <c r="N35" i="17"/>
  <c r="M35" i="17"/>
  <c r="L35" i="17"/>
  <c r="K35" i="17"/>
  <c r="J35" i="17"/>
  <c r="I35" i="17"/>
  <c r="H35" i="17"/>
  <c r="G35" i="17"/>
  <c r="F35" i="17"/>
  <c r="E33" i="17"/>
  <c r="E32" i="17"/>
  <c r="E31" i="17"/>
  <c r="E30" i="17"/>
  <c r="E29" i="17"/>
  <c r="E28" i="17"/>
  <c r="E19" i="17"/>
  <c r="E27" i="17"/>
  <c r="E26" i="17"/>
  <c r="E25" i="17"/>
  <c r="E23" i="17"/>
  <c r="E18" i="17"/>
  <c r="L86" i="20" l="1"/>
  <c r="I31" i="37"/>
  <c r="L72" i="20"/>
  <c r="I30" i="37"/>
  <c r="L98" i="20"/>
  <c r="I32" i="37"/>
  <c r="L32" i="15"/>
  <c r="L31" i="15"/>
  <c r="L37" i="15" s="1"/>
  <c r="Q21" i="17"/>
  <c r="L21" i="17"/>
  <c r="I21" i="17"/>
  <c r="E17" i="17"/>
  <c r="P21" i="17"/>
  <c r="G21" i="17"/>
  <c r="F21" i="17"/>
  <c r="H21" i="17"/>
  <c r="N21" i="17"/>
  <c r="O21" i="17"/>
  <c r="J21" i="17"/>
  <c r="K21" i="17"/>
  <c r="I79" i="17"/>
  <c r="P79" i="17"/>
  <c r="H79" i="17"/>
  <c r="F79" i="17"/>
  <c r="O79" i="17"/>
  <c r="G79" i="17"/>
  <c r="N79" i="17"/>
  <c r="M79" i="17"/>
  <c r="L79" i="17"/>
  <c r="K79" i="17"/>
  <c r="J79" i="17"/>
  <c r="Q79" i="17"/>
  <c r="I20" i="37"/>
  <c r="L80" i="17"/>
  <c r="K80" i="17"/>
  <c r="J80" i="17"/>
  <c r="Q80" i="17"/>
  <c r="I80" i="17"/>
  <c r="M80" i="17"/>
  <c r="M116" i="17" s="1"/>
  <c r="P80" i="17"/>
  <c r="P116" i="17" s="1"/>
  <c r="H80" i="17"/>
  <c r="O80" i="17"/>
  <c r="O116" i="17" s="1"/>
  <c r="G80" i="17"/>
  <c r="G116" i="17" s="1"/>
  <c r="N80" i="17"/>
  <c r="N116" i="17" s="1"/>
  <c r="F80" i="17"/>
  <c r="J67" i="17"/>
  <c r="F67" i="17"/>
  <c r="O67" i="17"/>
  <c r="Q67" i="17"/>
  <c r="I67" i="17"/>
  <c r="G67" i="17"/>
  <c r="P67" i="17"/>
  <c r="H67" i="17"/>
  <c r="N67" i="17"/>
  <c r="M67" i="17"/>
  <c r="L67" i="17"/>
  <c r="K67" i="17"/>
  <c r="AB76" i="27"/>
  <c r="AB77" i="27" s="1"/>
  <c r="AB80" i="27" s="1"/>
  <c r="L88" i="15"/>
  <c r="L89" i="15"/>
  <c r="E142" i="17"/>
  <c r="E143" i="17"/>
  <c r="E144" i="17"/>
  <c r="L130" i="15"/>
  <c r="F37" i="27" s="1"/>
  <c r="L75" i="15"/>
  <c r="F24" i="27" s="1"/>
  <c r="L48" i="15"/>
  <c r="F22" i="27" s="1"/>
  <c r="L60" i="15"/>
  <c r="F23" i="27" s="1"/>
  <c r="E54" i="17"/>
  <c r="E46" i="17"/>
  <c r="E16" i="17"/>
  <c r="M21" i="17"/>
  <c r="K75" i="15"/>
  <c r="E35" i="17"/>
  <c r="E128" i="17"/>
  <c r="E153" i="17"/>
  <c r="K130" i="15"/>
  <c r="K60" i="15"/>
  <c r="K100" i="15"/>
  <c r="K118" i="15"/>
  <c r="K48" i="15"/>
  <c r="K37" i="15"/>
  <c r="I36" i="37" l="1"/>
  <c r="F116" i="17"/>
  <c r="J116" i="17"/>
  <c r="L116" i="17"/>
  <c r="Q116" i="17"/>
  <c r="H116" i="17"/>
  <c r="I116" i="17"/>
  <c r="K116" i="17"/>
  <c r="E102" i="17"/>
  <c r="K36" i="37"/>
  <c r="K32" i="37"/>
  <c r="J32" i="37"/>
  <c r="K30" i="37"/>
  <c r="J30" i="37"/>
  <c r="K31" i="37"/>
  <c r="J31" i="37"/>
  <c r="G47" i="31"/>
  <c r="G24" i="27"/>
  <c r="H24" i="27" s="1"/>
  <c r="G37" i="27"/>
  <c r="H37" i="27" s="1"/>
  <c r="G23" i="27"/>
  <c r="H23" i="27" s="1"/>
  <c r="F21" i="27"/>
  <c r="K136" i="15"/>
  <c r="K140" i="15" s="1"/>
  <c r="G22" i="27"/>
  <c r="H22" i="27" s="1"/>
  <c r="G28" i="27"/>
  <c r="H28" i="27" s="1"/>
  <c r="K20" i="37"/>
  <c r="E21" i="17"/>
  <c r="J20" i="37"/>
  <c r="E80" i="17"/>
  <c r="E79" i="17"/>
  <c r="N63" i="17"/>
  <c r="K63" i="17"/>
  <c r="M63" i="17"/>
  <c r="L63" i="17"/>
  <c r="J63" i="17"/>
  <c r="G63" i="17"/>
  <c r="Q63" i="17"/>
  <c r="I63" i="17"/>
  <c r="P63" i="17"/>
  <c r="H63" i="17"/>
  <c r="O63" i="17"/>
  <c r="F64" i="17"/>
  <c r="K64" i="17"/>
  <c r="P64" i="17"/>
  <c r="J64" i="17"/>
  <c r="H64" i="17"/>
  <c r="Q64" i="17"/>
  <c r="I64" i="17"/>
  <c r="O64" i="17"/>
  <c r="G64" i="17"/>
  <c r="N64" i="17"/>
  <c r="L64" i="17"/>
  <c r="M64" i="17"/>
  <c r="F63" i="17"/>
  <c r="L100" i="15"/>
  <c r="F25" i="27" s="1"/>
  <c r="L118" i="15"/>
  <c r="F26" i="27" s="1"/>
  <c r="E67" i="17"/>
  <c r="E66" i="17"/>
  <c r="E65" i="17"/>
  <c r="E61" i="17"/>
  <c r="E116" i="17" l="1"/>
  <c r="J36" i="37"/>
  <c r="K37" i="37"/>
  <c r="K52" i="37" s="1"/>
  <c r="E58" i="33"/>
  <c r="F55" i="33"/>
  <c r="F59" i="33"/>
  <c r="E59" i="33"/>
  <c r="G59" i="33"/>
  <c r="G55" i="33"/>
  <c r="D59" i="33"/>
  <c r="H57" i="33"/>
  <c r="D56" i="33"/>
  <c r="G57" i="33"/>
  <c r="F56" i="33"/>
  <c r="D57" i="33"/>
  <c r="E56" i="33"/>
  <c r="D55" i="33"/>
  <c r="H56" i="33"/>
  <c r="G49" i="33"/>
  <c r="E57" i="33"/>
  <c r="H58" i="33"/>
  <c r="F58" i="33"/>
  <c r="G58" i="33"/>
  <c r="E55" i="33"/>
  <c r="H59" i="33"/>
  <c r="H55" i="33"/>
  <c r="F57" i="33"/>
  <c r="D58" i="33"/>
  <c r="G56" i="33"/>
  <c r="F55" i="31"/>
  <c r="H58" i="31"/>
  <c r="H57" i="31"/>
  <c r="E58" i="31"/>
  <c r="F57" i="31"/>
  <c r="D59" i="31"/>
  <c r="G55" i="31"/>
  <c r="G57" i="31"/>
  <c r="H55" i="31"/>
  <c r="D58" i="31"/>
  <c r="D56" i="31"/>
  <c r="H56" i="31"/>
  <c r="D55" i="31"/>
  <c r="E59" i="31"/>
  <c r="D57" i="31"/>
  <c r="G56" i="31"/>
  <c r="G59" i="31"/>
  <c r="G58" i="31"/>
  <c r="H59" i="31"/>
  <c r="G49" i="31"/>
  <c r="F56" i="31"/>
  <c r="E56" i="31"/>
  <c r="F58" i="31"/>
  <c r="F59" i="31"/>
  <c r="E55" i="31"/>
  <c r="E57" i="31"/>
  <c r="H56" i="36"/>
  <c r="D59" i="36"/>
  <c r="D57" i="36"/>
  <c r="E56" i="36"/>
  <c r="G57" i="36"/>
  <c r="F57" i="36"/>
  <c r="E59" i="36"/>
  <c r="G50" i="36"/>
  <c r="F60" i="36"/>
  <c r="G58" i="36"/>
  <c r="D56" i="36"/>
  <c r="E60" i="36"/>
  <c r="D60" i="36"/>
  <c r="D58" i="36"/>
  <c r="E57" i="36"/>
  <c r="H58" i="36"/>
  <c r="G56" i="36"/>
  <c r="G60" i="36"/>
  <c r="G59" i="36"/>
  <c r="H59" i="36"/>
  <c r="F59" i="36"/>
  <c r="F56" i="36"/>
  <c r="H57" i="36"/>
  <c r="H60" i="36"/>
  <c r="E58" i="36"/>
  <c r="F58" i="36"/>
  <c r="G26" i="27"/>
  <c r="H26" i="27" s="1"/>
  <c r="G25" i="27"/>
  <c r="H25" i="27" s="1"/>
  <c r="G21" i="27"/>
  <c r="H21" i="27" s="1"/>
  <c r="E63" i="17"/>
  <c r="E64" i="17"/>
  <c r="F34" i="27"/>
  <c r="AC23" i="15"/>
  <c r="AC22" i="15"/>
  <c r="K22" i="15"/>
  <c r="AC16" i="15"/>
  <c r="K16" i="15"/>
  <c r="L16" i="15" s="1"/>
  <c r="AC15" i="15"/>
  <c r="K15" i="15"/>
  <c r="L15" i="15" s="1"/>
  <c r="AC14" i="15"/>
  <c r="K14" i="15"/>
  <c r="I37" i="37" l="1"/>
  <c r="I52" i="37" s="1"/>
  <c r="I54" i="37" s="1"/>
  <c r="J37" i="37"/>
  <c r="J52" i="37" s="1"/>
  <c r="J54" i="37" s="1"/>
  <c r="G34" i="27"/>
  <c r="H34" i="27" s="1"/>
  <c r="H58" i="37"/>
  <c r="K54" i="37"/>
  <c r="L22" i="15"/>
  <c r="F12" i="27" s="1"/>
  <c r="L14" i="15"/>
  <c r="K19" i="15"/>
  <c r="F35" i="27"/>
  <c r="J58" i="37" l="1"/>
  <c r="J65" i="37" s="1"/>
  <c r="K58" i="37"/>
  <c r="K60" i="37" s="1"/>
  <c r="I58" i="37"/>
  <c r="I65" i="37" s="1"/>
  <c r="E58" i="37"/>
  <c r="E59" i="37" s="1"/>
  <c r="F58" i="37"/>
  <c r="F68" i="37" s="1"/>
  <c r="G58" i="37"/>
  <c r="G73" i="37" s="1"/>
  <c r="G12" i="27"/>
  <c r="H12" i="27" s="1"/>
  <c r="G35" i="27"/>
  <c r="G47" i="27" s="1"/>
  <c r="F57" i="27" s="1"/>
  <c r="H35" i="27"/>
  <c r="H70" i="37"/>
  <c r="H62" i="37"/>
  <c r="H71" i="37"/>
  <c r="H63" i="37"/>
  <c r="H73" i="37"/>
  <c r="H65" i="37"/>
  <c r="H72" i="37"/>
  <c r="H64" i="37"/>
  <c r="H66" i="37"/>
  <c r="H67" i="37"/>
  <c r="H59" i="37"/>
  <c r="H68" i="37"/>
  <c r="H60" i="37"/>
  <c r="H69" i="37"/>
  <c r="H61" i="37"/>
  <c r="L19" i="15"/>
  <c r="L25" i="15" s="1"/>
  <c r="M8" i="17"/>
  <c r="M14" i="17" s="1"/>
  <c r="M37" i="17" s="1"/>
  <c r="M56" i="17" s="1"/>
  <c r="F8" i="17"/>
  <c r="F14" i="17" s="1"/>
  <c r="F37" i="17" s="1"/>
  <c r="F56" i="17" s="1"/>
  <c r="L8" i="17"/>
  <c r="L14" i="17" s="1"/>
  <c r="L37" i="17" s="1"/>
  <c r="L56" i="17" s="1"/>
  <c r="N8" i="17"/>
  <c r="N14" i="17" s="1"/>
  <c r="N37" i="17" s="1"/>
  <c r="N56" i="17" s="1"/>
  <c r="K8" i="17"/>
  <c r="K14" i="17" s="1"/>
  <c r="K37" i="17" s="1"/>
  <c r="K56" i="17" s="1"/>
  <c r="J8" i="17"/>
  <c r="J14" i="17" s="1"/>
  <c r="J37" i="17" s="1"/>
  <c r="J56" i="17" s="1"/>
  <c r="Q8" i="17"/>
  <c r="Q14" i="17" s="1"/>
  <c r="Q37" i="17" s="1"/>
  <c r="Q56" i="17" s="1"/>
  <c r="I8" i="17"/>
  <c r="I14" i="17" s="1"/>
  <c r="I37" i="17" s="1"/>
  <c r="I56" i="17" s="1"/>
  <c r="P8" i="17"/>
  <c r="P14" i="17" s="1"/>
  <c r="P37" i="17" s="1"/>
  <c r="P56" i="17" s="1"/>
  <c r="H8" i="17"/>
  <c r="H14" i="17" s="1"/>
  <c r="H37" i="17" s="1"/>
  <c r="H56" i="17" s="1"/>
  <c r="O8" i="17"/>
  <c r="O14" i="17" s="1"/>
  <c r="O37" i="17" s="1"/>
  <c r="O56" i="17" s="1"/>
  <c r="G8" i="17"/>
  <c r="G14" i="17" s="1"/>
  <c r="G37" i="17" s="1"/>
  <c r="G56" i="17" s="1"/>
  <c r="F47" i="27"/>
  <c r="F38" i="27"/>
  <c r="K25" i="15"/>
  <c r="F73" i="37" l="1"/>
  <c r="J59" i="37"/>
  <c r="E65" i="37"/>
  <c r="E69" i="37"/>
  <c r="J61" i="37"/>
  <c r="F71" i="37"/>
  <c r="K66" i="37"/>
  <c r="E63" i="37"/>
  <c r="J63" i="37"/>
  <c r="E73" i="37"/>
  <c r="E62" i="37"/>
  <c r="F60" i="37"/>
  <c r="E66" i="37"/>
  <c r="I67" i="37"/>
  <c r="I70" i="37"/>
  <c r="E64" i="37"/>
  <c r="K59" i="37"/>
  <c r="E60" i="37"/>
  <c r="I61" i="37"/>
  <c r="K70" i="37"/>
  <c r="J66" i="37"/>
  <c r="G69" i="37"/>
  <c r="K64" i="37"/>
  <c r="I69" i="37"/>
  <c r="K62" i="37"/>
  <c r="E72" i="37"/>
  <c r="G72" i="37"/>
  <c r="K67" i="37"/>
  <c r="F63" i="37"/>
  <c r="E68" i="37"/>
  <c r="G61" i="37"/>
  <c r="G64" i="37"/>
  <c r="F69" i="37"/>
  <c r="I71" i="37"/>
  <c r="G59" i="37"/>
  <c r="G65" i="37"/>
  <c r="F67" i="37"/>
  <c r="J62" i="37"/>
  <c r="K71" i="37"/>
  <c r="F65" i="37"/>
  <c r="I59" i="37"/>
  <c r="J68" i="37"/>
  <c r="E61" i="37"/>
  <c r="F70" i="37"/>
  <c r="F61" i="37"/>
  <c r="G70" i="37"/>
  <c r="I63" i="37"/>
  <c r="J72" i="37"/>
  <c r="J70" i="37"/>
  <c r="G68" i="37"/>
  <c r="K63" i="37"/>
  <c r="G66" i="37"/>
  <c r="J60" i="37"/>
  <c r="K69" i="37"/>
  <c r="F62" i="37"/>
  <c r="G71" i="37"/>
  <c r="I66" i="37"/>
  <c r="G62" i="37"/>
  <c r="J64" i="37"/>
  <c r="K73" i="37"/>
  <c r="F59" i="37"/>
  <c r="G60" i="37"/>
  <c r="J71" i="37"/>
  <c r="K61" i="37"/>
  <c r="E71" i="37"/>
  <c r="G63" i="37"/>
  <c r="J67" i="37"/>
  <c r="I72" i="37"/>
  <c r="K65" i="37"/>
  <c r="F66" i="37"/>
  <c r="I68" i="37"/>
  <c r="F72" i="37"/>
  <c r="I73" i="37"/>
  <c r="K68" i="37"/>
  <c r="I64" i="37"/>
  <c r="J73" i="37"/>
  <c r="E67" i="37"/>
  <c r="I62" i="37"/>
  <c r="K72" i="37"/>
  <c r="G67" i="37"/>
  <c r="I60" i="37"/>
  <c r="J69" i="37"/>
  <c r="F64" i="37"/>
  <c r="E70" i="37"/>
  <c r="G38" i="27"/>
  <c r="F10" i="27"/>
  <c r="E8" i="17"/>
  <c r="E14" i="17" s="1"/>
  <c r="G57" i="27"/>
  <c r="H55" i="27"/>
  <c r="F58" i="27"/>
  <c r="E59" i="27"/>
  <c r="F55" i="27"/>
  <c r="H59" i="27"/>
  <c r="F56" i="27"/>
  <c r="D57" i="27"/>
  <c r="H57" i="27"/>
  <c r="G55" i="27"/>
  <c r="D58" i="27"/>
  <c r="D59" i="27"/>
  <c r="D56" i="27"/>
  <c r="E55" i="27"/>
  <c r="G59" i="27"/>
  <c r="G58" i="27"/>
  <c r="D55" i="27"/>
  <c r="E56" i="27"/>
  <c r="H58" i="27"/>
  <c r="H56" i="27"/>
  <c r="E57" i="27"/>
  <c r="E58" i="27"/>
  <c r="G56" i="27"/>
  <c r="F59" i="27"/>
  <c r="H47" i="27"/>
  <c r="H38" i="27"/>
  <c r="F15" i="27" l="1"/>
  <c r="F49" i="27" s="1"/>
  <c r="E37" i="17"/>
  <c r="E56" i="17" s="1"/>
  <c r="G10" i="27"/>
  <c r="G15" i="27" l="1"/>
  <c r="G49" i="27" s="1"/>
  <c r="H10" i="27"/>
  <c r="H15" i="27" s="1"/>
  <c r="H49" i="27" s="1"/>
  <c r="H54" i="42" l="1"/>
  <c r="H58" i="42"/>
  <c r="H55" i="42"/>
  <c r="H60" i="42"/>
  <c r="H53" i="42"/>
  <c r="H59" i="42"/>
  <c r="H61" i="42"/>
  <c r="H57" i="42"/>
  <c r="H56" i="42"/>
  <c r="H93" i="17"/>
  <c r="H155" i="17" s="1"/>
  <c r="H157" i="17" s="1"/>
  <c r="H161" i="17" s="1"/>
  <c r="G93" i="17"/>
  <c r="G155" i="17" s="1"/>
  <c r="G157" i="17" s="1"/>
  <c r="G161" i="17" s="1"/>
  <c r="Q93" i="17"/>
  <c r="Q155" i="17" s="1"/>
  <c r="Q157" i="17" s="1"/>
  <c r="Q161" i="17" s="1"/>
  <c r="I93" i="17"/>
  <c r="I155" i="17" s="1"/>
  <c r="I157" i="17" s="1"/>
  <c r="I161" i="17" s="1"/>
  <c r="M93" i="17"/>
  <c r="M155" i="17" s="1"/>
  <c r="M157" i="17" s="1"/>
  <c r="M161" i="17" s="1"/>
  <c r="L93" i="17"/>
  <c r="L155" i="17" s="1"/>
  <c r="L157" i="17" s="1"/>
  <c r="L161" i="17" s="1"/>
  <c r="N93" i="17"/>
  <c r="N155" i="17" s="1"/>
  <c r="N157" i="17" s="1"/>
  <c r="N161" i="17" s="1"/>
  <c r="I21" i="44"/>
  <c r="O93" i="17"/>
  <c r="O155" i="17" s="1"/>
  <c r="O157" i="17" s="1"/>
  <c r="O161" i="17" s="1"/>
  <c r="P93" i="17"/>
  <c r="P155" i="17" s="1"/>
  <c r="P157" i="17" s="1"/>
  <c r="P161" i="17" s="1"/>
  <c r="F93" i="17"/>
  <c r="F155" i="17" s="1"/>
  <c r="F157" i="17" s="1"/>
  <c r="F161" i="17" s="1"/>
  <c r="F162" i="17" s="1"/>
  <c r="J93" i="17"/>
  <c r="J155" i="17" s="1"/>
  <c r="J157" i="17" s="1"/>
  <c r="J161" i="17" s="1"/>
  <c r="K93" i="17"/>
  <c r="K155" i="17" s="1"/>
  <c r="K157" i="17" s="1"/>
  <c r="K161" i="17" s="1"/>
  <c r="E93" i="17" l="1"/>
  <c r="E155" i="17" s="1"/>
  <c r="E157" i="17" s="1"/>
  <c r="J21" i="44"/>
  <c r="I27" i="44"/>
  <c r="J27" i="44" s="1"/>
  <c r="F174" i="17"/>
  <c r="G160" i="17" s="1"/>
  <c r="G162" i="17" s="1"/>
  <c r="F166" i="17"/>
  <c r="I28" i="44" l="1"/>
  <c r="I40" i="44" s="1"/>
  <c r="I42" i="44" s="1"/>
  <c r="F167" i="17"/>
  <c r="F168" i="17" s="1"/>
  <c r="G174" i="17"/>
  <c r="H160" i="17" s="1"/>
  <c r="H162" i="17" s="1"/>
  <c r="G166" i="17"/>
  <c r="F172" i="17" l="1"/>
  <c r="G165" i="17" s="1"/>
  <c r="H174" i="17"/>
  <c r="I160" i="17" s="1"/>
  <c r="I162" i="17" s="1"/>
  <c r="H166" i="17"/>
  <c r="I174" i="17" l="1"/>
  <c r="J160" i="17" s="1"/>
  <c r="J162" i="17" s="1"/>
  <c r="I166" i="17"/>
  <c r="G167" i="17"/>
  <c r="G168" i="17" s="1"/>
  <c r="G172" i="17" l="1"/>
  <c r="H165" i="17" s="1"/>
  <c r="J166" i="17"/>
  <c r="J174" i="17"/>
  <c r="K160" i="17" s="1"/>
  <c r="K162" i="17" s="1"/>
  <c r="K174" i="17" l="1"/>
  <c r="L160" i="17" s="1"/>
  <c r="L162" i="17" s="1"/>
  <c r="K166" i="17"/>
  <c r="H167" i="17"/>
  <c r="H168" i="17" s="1"/>
  <c r="H172" i="17" l="1"/>
  <c r="I165" i="17" s="1"/>
  <c r="L174" i="17"/>
  <c r="M160" i="17" s="1"/>
  <c r="M162" i="17" s="1"/>
  <c r="L166" i="17"/>
  <c r="M166" i="17" l="1"/>
  <c r="M174" i="17"/>
  <c r="N160" i="17" s="1"/>
  <c r="N162" i="17" s="1"/>
  <c r="I167" i="17"/>
  <c r="I168" i="17" s="1"/>
  <c r="I172" i="17" l="1"/>
  <c r="J165" i="17" s="1"/>
  <c r="J167" i="17" s="1"/>
  <c r="J168" i="17" s="1"/>
  <c r="N166" i="17"/>
  <c r="N174" i="17"/>
  <c r="O160" i="17" s="1"/>
  <c r="O162" i="17" s="1"/>
  <c r="J172" i="17" l="1"/>
  <c r="K165" i="17" s="1"/>
  <c r="O174" i="17"/>
  <c r="P160" i="17" s="1"/>
  <c r="P162" i="17" s="1"/>
  <c r="O166" i="17"/>
  <c r="P166" i="17" l="1"/>
  <c r="P174" i="17"/>
  <c r="Q160" i="17" s="1"/>
  <c r="Q162" i="17" s="1"/>
  <c r="K167" i="17"/>
  <c r="K168" i="17" s="1"/>
  <c r="K172" i="17" l="1"/>
  <c r="L165" i="17" s="1"/>
  <c r="Q174" i="17"/>
  <c r="Q166" i="17"/>
  <c r="L167" i="17" l="1"/>
  <c r="L168" i="17" s="1"/>
  <c r="L172" i="17" l="1"/>
  <c r="M165" i="17" s="1"/>
  <c r="M167" i="17" l="1"/>
  <c r="M168" i="17" s="1"/>
  <c r="M172" i="17" l="1"/>
  <c r="N165" i="17" s="1"/>
  <c r="N167" i="17" l="1"/>
  <c r="N168" i="17" s="1"/>
  <c r="N172" i="17" l="1"/>
  <c r="O165" i="17" s="1"/>
  <c r="O167" i="17" l="1"/>
  <c r="O168" i="17" s="1"/>
  <c r="O172" i="17" l="1"/>
  <c r="P165" i="17" s="1"/>
  <c r="P167" i="17" l="1"/>
  <c r="P168" i="17" s="1"/>
  <c r="P172" i="17" l="1"/>
  <c r="Q165" i="17" s="1"/>
  <c r="Q167" i="17" l="1"/>
  <c r="Q168" i="17" s="1"/>
  <c r="Q172"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C16" authorId="0" shapeId="0" xr:uid="{00000000-0006-0000-0000-000001000000}">
      <text>
        <r>
          <rPr>
            <sz val="9"/>
            <color indexed="81"/>
            <rFont val="Tahoma"/>
            <family val="2"/>
          </rPr>
          <t>Displays additional information.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H9" authorId="0" shapeId="0" xr:uid="{00000000-0006-0000-0B00-000001000000}">
      <text>
        <r>
          <rPr>
            <sz val="10"/>
            <color indexed="81"/>
            <rFont val="Tahoma"/>
            <family val="2"/>
          </rPr>
          <t>Revenues Per Unit equal per acre revenues divided by the total number of units sold of the primary crop.</t>
        </r>
      </text>
    </comment>
    <comment ref="H19" authorId="0" shapeId="0" xr:uid="{00000000-0006-0000-0B00-000002000000}">
      <text>
        <r>
          <rPr>
            <sz val="10"/>
            <color indexed="81"/>
            <rFont val="Tahoma"/>
            <family val="2"/>
          </rPr>
          <t>Costs Per Unit equal per acre costs divided by the total number of units sold of the primary crop.</t>
        </r>
      </text>
    </comment>
    <comment ref="B28" authorId="0" shapeId="0" xr:uid="{00000000-0006-0000-0B00-000003000000}">
      <text>
        <r>
          <rPr>
            <sz val="9"/>
            <color indexed="81"/>
            <rFont val="Tahoma"/>
            <family val="2"/>
          </rPr>
          <t>To view the breakdown of wages, FICA, and Workers Comp Insurance, goto Cell AA75.</t>
        </r>
      </text>
    </comment>
    <comment ref="B34" authorId="0" shapeId="0" xr:uid="{00000000-0006-0000-0B00-000004000000}">
      <text>
        <r>
          <rPr>
            <sz val="9"/>
            <color indexed="81"/>
            <rFont val="Tahoma"/>
            <family val="2"/>
          </rPr>
          <t>Assumes all other "preharvest operating costs" are borrowed throughout the year.</t>
        </r>
      </text>
    </comment>
    <comment ref="F54" authorId="0" shapeId="0" xr:uid="{00000000-0006-0000-0B00-000005000000}">
      <text>
        <r>
          <rPr>
            <sz val="9"/>
            <color indexed="81"/>
            <rFont val="Tahoma"/>
            <family val="2"/>
          </rPr>
          <t>This price is the average price received.</t>
        </r>
      </text>
    </comment>
    <comment ref="C57" authorId="0" shapeId="0" xr:uid="{00000000-0006-0000-0B00-000006000000}">
      <text>
        <r>
          <rPr>
            <sz val="9"/>
            <color indexed="81"/>
            <rFont val="Tahoma"/>
            <family val="2"/>
          </rPr>
          <t>This value is the total amount of crop sold per acre.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C87" authorId="0" shapeId="0" xr:uid="{00000000-0006-0000-0C00-000001000000}">
      <text>
        <r>
          <rPr>
            <sz val="9"/>
            <color indexed="81"/>
            <rFont val="Tahoma"/>
            <family val="2"/>
          </rPr>
          <t xml:space="preserve">Enter a name/discriptor of the fertilizer. For example:
     * N-P-K
     * Combination
</t>
        </r>
      </text>
    </comment>
    <comment ref="C90" authorId="0" shapeId="0" xr:uid="{00000000-0006-0000-0C00-000002000000}">
      <text>
        <r>
          <rPr>
            <sz val="9"/>
            <color indexed="81"/>
            <rFont val="Tahoma"/>
            <family val="2"/>
          </rPr>
          <t xml:space="preserve">Enter a name/discriptor of the fertilizer. For example:
     * N-P-K
     * Combination
</t>
        </r>
      </text>
    </comment>
    <comment ref="C93" authorId="0" shapeId="0" xr:uid="{00000000-0006-0000-0C00-000003000000}">
      <text>
        <r>
          <rPr>
            <sz val="9"/>
            <color indexed="81"/>
            <rFont val="Tahoma"/>
            <family val="2"/>
          </rPr>
          <t xml:space="preserve">Enter a name/discriptor of the fertilizer. For example:
     * N-P-K
     * Combination
</t>
        </r>
      </text>
    </comment>
    <comment ref="C96" authorId="0" shapeId="0" xr:uid="{00000000-0006-0000-0C00-000004000000}">
      <text>
        <r>
          <rPr>
            <sz val="9"/>
            <color indexed="81"/>
            <rFont val="Tahoma"/>
            <family val="2"/>
          </rPr>
          <t xml:space="preserve">Enter a name/discriptor of the fertilizer. For example:
     * N-P-K
     * Combination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H9" authorId="0" shapeId="0" xr:uid="{00000000-0006-0000-0D00-000001000000}">
      <text>
        <r>
          <rPr>
            <sz val="10"/>
            <color indexed="81"/>
            <rFont val="Tahoma"/>
            <family val="2"/>
          </rPr>
          <t>Revenues Per Unit equal per acre revenues divided by the total number of units sold of the primary crop.</t>
        </r>
      </text>
    </comment>
    <comment ref="H19" authorId="0" shapeId="0" xr:uid="{00000000-0006-0000-0D00-000002000000}">
      <text>
        <r>
          <rPr>
            <sz val="10"/>
            <color indexed="81"/>
            <rFont val="Tahoma"/>
            <family val="2"/>
          </rPr>
          <t>Costs Per Unit equal per acre costs divided by the total number of units sold of the primary crop.</t>
        </r>
      </text>
    </comment>
    <comment ref="B28" authorId="0" shapeId="0" xr:uid="{00000000-0006-0000-0D00-000003000000}">
      <text>
        <r>
          <rPr>
            <sz val="9"/>
            <color indexed="81"/>
            <rFont val="Tahoma"/>
            <family val="2"/>
          </rPr>
          <t>To view the breakdown of wages, FICA, and Workers Comp Insurance, goto Cell AA75.</t>
        </r>
      </text>
    </comment>
    <comment ref="B34" authorId="0" shapeId="0" xr:uid="{00000000-0006-0000-0D00-000004000000}">
      <text>
        <r>
          <rPr>
            <sz val="9"/>
            <color indexed="81"/>
            <rFont val="Tahoma"/>
            <family val="2"/>
          </rPr>
          <t>Assumes all other "preharvest operating costs" are borrowed throughout the year.</t>
        </r>
      </text>
    </comment>
    <comment ref="F55" authorId="0" shapeId="0" xr:uid="{00000000-0006-0000-0D00-000005000000}">
      <text>
        <r>
          <rPr>
            <sz val="9"/>
            <color indexed="81"/>
            <rFont val="Tahoma"/>
            <family val="2"/>
          </rPr>
          <t>This price is the average price received.</t>
        </r>
      </text>
    </comment>
    <comment ref="C58" authorId="0" shapeId="0" xr:uid="{00000000-0006-0000-0D00-000006000000}">
      <text>
        <r>
          <rPr>
            <sz val="9"/>
            <color indexed="81"/>
            <rFont val="Tahoma"/>
            <family val="2"/>
          </rPr>
          <t>This value is the total amount of crop sold per acre.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C38" authorId="0" shapeId="0" xr:uid="{06A3596E-C6C9-4B88-8FF8-CFC9FF85918D}">
      <text>
        <r>
          <rPr>
            <sz val="10"/>
            <color indexed="81"/>
            <rFont val="Tahoma"/>
            <family val="2"/>
          </rPr>
          <t xml:space="preserve">Females kept as replacement are treated as being sold, because raising replacement females is a separate enterprise.
However, females (heifers, ewe lambs, does) are separated into females and replacement females so as to not include the the sale of the replacement females in the cash flow. </t>
        </r>
      </text>
    </comment>
    <comment ref="I59" authorId="0" shapeId="0" xr:uid="{00000000-0006-0000-0E00-000003000000}">
      <text>
        <r>
          <rPr>
            <sz val="9"/>
            <color indexed="81"/>
            <rFont val="Tahoma"/>
            <family val="2"/>
          </rPr>
          <t>Enter the number of days the animals are grazing on the selected pasture.
If unit type is "aum", enter 1 (one).</t>
        </r>
      </text>
    </comment>
    <comment ref="I61" authorId="0" shapeId="0" xr:uid="{00000000-0006-0000-0E00-000004000000}">
      <text>
        <r>
          <rPr>
            <sz val="9"/>
            <color indexed="81"/>
            <rFont val="Tahoma"/>
            <family val="2"/>
          </rPr>
          <t>Enter the number of days the animals are grazing on the selected pasture.
If unit type is "aum", enter 1 (one).</t>
        </r>
      </text>
    </comment>
    <comment ref="I62" authorId="0" shapeId="0" xr:uid="{00000000-0006-0000-0E00-000005000000}">
      <text>
        <r>
          <rPr>
            <sz val="9"/>
            <color indexed="81"/>
            <rFont val="Tahoma"/>
            <family val="2"/>
          </rPr>
          <t>Enter the number of days the animals are grazing on the selected pasture.
If unit type is "aum", enter 1 (one).</t>
        </r>
      </text>
    </comment>
    <comment ref="I63" authorId="0" shapeId="0" xr:uid="{00000000-0006-0000-0E00-000006000000}">
      <text>
        <r>
          <rPr>
            <sz val="9"/>
            <color indexed="81"/>
            <rFont val="Tahoma"/>
            <family val="2"/>
          </rPr>
          <t>Enter the number of days the animals are grazing on the selected pasture.
If unit type is "aum", enter 1 (one).</t>
        </r>
      </text>
    </comment>
    <comment ref="I64" authorId="0" shapeId="0" xr:uid="{00000000-0006-0000-0E00-000007000000}">
      <text>
        <r>
          <rPr>
            <sz val="9"/>
            <color indexed="81"/>
            <rFont val="Tahoma"/>
            <family val="2"/>
          </rPr>
          <t>Enter the number of days the animals are grazing on the selected pasture.
If unit type is "aum", enter 1 (one).</t>
        </r>
      </text>
    </comment>
    <comment ref="I65" authorId="0" shapeId="0" xr:uid="{00000000-0006-0000-0E00-000008000000}">
      <text>
        <r>
          <rPr>
            <sz val="9"/>
            <color indexed="81"/>
            <rFont val="Tahoma"/>
            <family val="2"/>
          </rPr>
          <t>Enter the number of days the animals are grazing on the selected pasture.
If unit type is "aum", enter 1 (one).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C36" authorId="0" shapeId="0" xr:uid="{00000000-0006-0000-0F00-000001000000}">
      <text>
        <r>
          <rPr>
            <sz val="9"/>
            <color indexed="81"/>
            <rFont val="Tahoma"/>
            <family val="2"/>
          </rPr>
          <t>Assumes all other "preharvest operating costs" are borrowed throughout the year.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J24" authorId="0" shapeId="0" xr:uid="{E1E18A4D-955C-436C-8C2C-7EC7322ECA26}">
      <text>
        <r>
          <rPr>
            <sz val="9"/>
            <color indexed="81"/>
            <rFont val="Tahoma"/>
            <family val="2"/>
          </rPr>
          <t>Enter the number of days the animals are grazing on the selected pasture.
If unit type is "aum", enter 1 (one).</t>
        </r>
      </text>
    </comment>
    <comment ref="J26" authorId="0" shapeId="0" xr:uid="{F091DA05-8831-4336-8BE8-1C5F0A7EE944}">
      <text>
        <r>
          <rPr>
            <sz val="9"/>
            <color indexed="81"/>
            <rFont val="Tahoma"/>
            <family val="2"/>
          </rPr>
          <t>Enter the number of days the animals are grazing on the selected pasture.
If unit type is "aum", enter 1 (one).</t>
        </r>
      </text>
    </comment>
    <comment ref="J27" authorId="0" shapeId="0" xr:uid="{C4279D16-6990-481F-BF21-D04C8CB0D795}">
      <text>
        <r>
          <rPr>
            <sz val="9"/>
            <color indexed="81"/>
            <rFont val="Tahoma"/>
            <family val="2"/>
          </rPr>
          <t>Enter the number of days the animals are grazing on the selected pasture.
If unit type is "aum", enter 1 (one).</t>
        </r>
      </text>
    </comment>
    <comment ref="J28" authorId="0" shapeId="0" xr:uid="{2830F168-0222-455D-9E62-686C29B4E9CF}">
      <text>
        <r>
          <rPr>
            <sz val="9"/>
            <color indexed="81"/>
            <rFont val="Tahoma"/>
            <family val="2"/>
          </rPr>
          <t>Enter the number of days the animals are grazing on the selected pasture.
If unit type is "aum", enter 1 (one).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C27" authorId="0" shapeId="0" xr:uid="{E2413410-6F60-47A6-965B-E209DAF35435}">
      <text>
        <r>
          <rPr>
            <sz val="9"/>
            <color indexed="81"/>
            <rFont val="Tahoma"/>
            <family val="2"/>
          </rPr>
          <t>Assumes all other "preharvest operating costs" are borrowed throughout the year.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C18" authorId="0" shapeId="0" xr:uid="{B930B351-B44F-47BF-ABA7-9D3979B66AFD}">
      <text>
        <r>
          <rPr>
            <sz val="10"/>
            <color indexed="81"/>
            <rFont val="Tahoma"/>
            <family val="2"/>
          </rPr>
          <t>Enter data in this section for the time the animals are NOT being "custom fed".</t>
        </r>
      </text>
    </comment>
    <comment ref="D27" authorId="0" shapeId="0" xr:uid="{406204EF-7AB4-4E2B-99DA-7B143FC5A553}">
      <text>
        <r>
          <rPr>
            <sz val="10"/>
            <color indexed="81"/>
            <rFont val="Tahoma"/>
            <family val="2"/>
          </rPr>
          <t xml:space="preserve">Examples of other feed may include: </t>
        </r>
        <r>
          <rPr>
            <i/>
            <sz val="10"/>
            <color indexed="81"/>
            <rFont val="Tahoma"/>
            <family val="2"/>
          </rPr>
          <t>salt, minerals, salt/minerals, protein supplement, extra grain, additional roughage</t>
        </r>
        <r>
          <rPr>
            <sz val="10"/>
            <color indexed="81"/>
            <rFont val="Tahoma"/>
            <family val="2"/>
          </rPr>
          <t>, etc.</t>
        </r>
      </text>
    </comment>
    <comment ref="C33" authorId="0" shapeId="0" xr:uid="{E39E4D02-7DD5-4F58-A0FD-048D7486033E}">
      <text>
        <r>
          <rPr>
            <sz val="10"/>
            <color indexed="81"/>
            <rFont val="Tahoma"/>
            <family val="2"/>
          </rPr>
          <t>Enter data in this section only if the animals are being "custom fed" for the entire feeding period or for a portion of the total time the animals are on feed.</t>
        </r>
      </text>
    </comment>
    <comment ref="C36" authorId="0" shapeId="0" xr:uid="{F3505471-9647-44CD-ABD0-AE40CF9E3962}">
      <text>
        <r>
          <rPr>
            <sz val="10"/>
            <color indexed="81"/>
            <rFont val="Tahoma"/>
            <family val="2"/>
          </rPr>
          <t>Enter data for up to four time periods if the "quantity fed per day" or the "Price per LB" changes during the feeding period</t>
        </r>
      </text>
    </comment>
    <comment ref="C45" authorId="0" shapeId="0" xr:uid="{39528ECD-7CBE-4F10-BBDD-EAB54C086266}">
      <text>
        <r>
          <rPr>
            <sz val="10"/>
            <color indexed="81"/>
            <rFont val="Tahoma"/>
            <family val="2"/>
          </rPr>
          <t>Enter a yardage charge and similar costs if such costs are NOT included in the "ration" costs nor in the custom feeding costs.</t>
        </r>
      </text>
    </comment>
    <comment ref="C48" authorId="0" shapeId="0" xr:uid="{FFFD246D-3922-4F08-A935-F353B25B8DFB}">
      <text>
        <r>
          <rPr>
            <sz val="10"/>
            <color indexed="81"/>
            <rFont val="Tahoma"/>
            <family val="2"/>
          </rPr>
          <t>Enter data for up to four time periods if the "quantity fed per day" or the "Price per LB" changes during the feeding period</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C27" authorId="0" shapeId="0" xr:uid="{127AF6F8-BD43-452D-A6B8-81876FE1058E}">
      <text>
        <r>
          <rPr>
            <sz val="9"/>
            <color indexed="81"/>
            <rFont val="Tahoma"/>
            <family val="2"/>
          </rPr>
          <t>Assumes all other "preharvest operating costs" are borrowed throughout the year.</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D167" authorId="0" shapeId="0" xr:uid="{00000000-0006-0000-1000-000003000000}">
      <text>
        <r>
          <rPr>
            <sz val="10"/>
            <color indexed="81"/>
            <rFont val="Tahoma"/>
            <family val="2"/>
          </rPr>
          <t>Interest is calculated assuming the amount borrowed was borrowed at the beginning of the month.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G45" authorId="0" shapeId="0" xr:uid="{459AF5BA-AC28-4AF5-BF6F-1815C0A6BF37}">
      <text>
        <r>
          <rPr>
            <sz val="10"/>
            <color indexed="81"/>
            <rFont val="Tahoma"/>
            <family val="2"/>
          </rPr>
          <t>You need to allocate the expenses in this section to your various enterprises.
Please enter the desired allocation even if it is the same as previously entered.</t>
        </r>
      </text>
    </comment>
    <comment ref="G63" authorId="0" shapeId="0" xr:uid="{77C2D89D-B0DE-414B-B119-AD925B893F84}">
      <text>
        <r>
          <rPr>
            <sz val="10"/>
            <color indexed="81"/>
            <rFont val="Tahoma"/>
            <family val="2"/>
          </rPr>
          <t>You need to allocate the expenses in this section to your various enterprises.
Please enter the desired allocation even if it is the same as previously entered.</t>
        </r>
      </text>
    </comment>
    <comment ref="G76" authorId="0" shapeId="0" xr:uid="{ABE5B747-7ABC-4283-890B-307F9760B01C}">
      <text>
        <r>
          <rPr>
            <sz val="10"/>
            <color indexed="81"/>
            <rFont val="Tahoma"/>
            <family val="2"/>
          </rPr>
          <t>You need to allocate the expenses in this section to your various enterprises.
Please enter the desired allocation even if it is the same as previously entered.</t>
        </r>
      </text>
    </comment>
    <comment ref="C83" authorId="0" shapeId="0" xr:uid="{53609003-7A61-4390-9D5C-1E1D4E6EFF97}">
      <text>
        <r>
          <rPr>
            <sz val="11"/>
            <color indexed="81"/>
            <rFont val="Tahoma"/>
            <family val="2"/>
          </rPr>
          <t xml:space="preserve">
There are two primary ways to consider "depreciation" or the recovery of costs of purchasing assets.
1) Tax Depreciation - the depreciation deduction and Section 179 elections as shown on the tax return . This is the simpliest number to find because it can be taken from the Schedule F. However, it is not typically an accurate reflection of cost recovery, because the owner/manager may purchase an asset, make a Section 179 election for the entire cost in one tax year (tax management purposes), and use the asset for more than one year. Consequently, the asset will be used by an enterprise in the subsequent years without a corresponding depreciation cost.
2) Management Depreciation - this type of depreciation is a more accurate reflection of total costs of production. It shows a depreciation cost of each year the asset is used by an enterprise. Management depreciation is calculated by dividing the costs of an asset by the number of years (best guess) the asset will be used. For example, a tractor is purchased at a cost of $250,000 and used on the farm for one or more enterprises for a period of 15 years. $250,000 divided by 15 years equals $16,667 per year.
Another way to compute management depreciation is to divide the total value of assets by an average number of years the assets are used in the business. This method may be easier and more reflective of true costs of production. For example, the total value of breeding bulls is $25,000 (5 bulls @ $5,000), and they usually stay in the herd for four years. Thus, management depreciation would be $6,250 ($25,000 / 4 years). Likewise, the total value of machinery and equipment, buildings, fences, and other assets is estimated to be $600,000 and most assets have a lifespan of 15 years. Thus, management depreciation (cost recovery) would be $40,000 per year.
Curent asset values can be found on the balance sheet.
</t>
        </r>
      </text>
    </comment>
    <comment ref="C91" authorId="0" shapeId="0" xr:uid="{00000000-0006-0000-0200-000001000000}">
      <text>
        <r>
          <rPr>
            <sz val="10"/>
            <color indexed="81"/>
            <rFont val="Tahoma"/>
            <family val="2"/>
          </rPr>
          <t>This cost is for revenue insurance products (e.g., Whole Farm Revenue).
Crop insurance such as hail or multi-peril should be entered for each specific crop.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C87" authorId="0" shapeId="0" xr:uid="{00000000-0006-0000-0400-000001000000}">
      <text>
        <r>
          <rPr>
            <sz val="9"/>
            <color indexed="81"/>
            <rFont val="Tahoma"/>
            <family val="2"/>
          </rPr>
          <t xml:space="preserve">Enter a name/discriptor of the fertilizer. For example:
     * N-P-K
     * Combination
</t>
        </r>
      </text>
    </comment>
    <comment ref="C90" authorId="0" shapeId="0" xr:uid="{00000000-0006-0000-0400-000002000000}">
      <text>
        <r>
          <rPr>
            <sz val="9"/>
            <color indexed="81"/>
            <rFont val="Tahoma"/>
            <family val="2"/>
          </rPr>
          <t xml:space="preserve">Enter a name/discriptor of the fertilizer. For example:
     * N-P-K
     * Combination
</t>
        </r>
      </text>
    </comment>
    <comment ref="C93" authorId="0" shapeId="0" xr:uid="{00000000-0006-0000-0400-000003000000}">
      <text>
        <r>
          <rPr>
            <sz val="9"/>
            <color indexed="81"/>
            <rFont val="Tahoma"/>
            <family val="2"/>
          </rPr>
          <t xml:space="preserve">Enter a name/discriptor of the fertilizer. For example:
     * N-P-K
     * Combination
</t>
        </r>
      </text>
    </comment>
    <comment ref="C96" authorId="0" shapeId="0" xr:uid="{00000000-0006-0000-0400-000004000000}">
      <text>
        <r>
          <rPr>
            <sz val="9"/>
            <color indexed="81"/>
            <rFont val="Tahoma"/>
            <family val="2"/>
          </rPr>
          <t xml:space="preserve">Enter a name/discriptor of the fertilizer. For example:
     * N-P-K
     * Combination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H9" authorId="0" shapeId="0" xr:uid="{00000000-0006-0000-0500-000001000000}">
      <text>
        <r>
          <rPr>
            <sz val="10"/>
            <color indexed="81"/>
            <rFont val="Tahoma"/>
            <family val="2"/>
          </rPr>
          <t>Revenues Per Unit equal per acre revenues divided by the total number of units sold of the primary crop.</t>
        </r>
      </text>
    </comment>
    <comment ref="H19" authorId="0" shapeId="0" xr:uid="{00000000-0006-0000-0500-000002000000}">
      <text>
        <r>
          <rPr>
            <sz val="10"/>
            <color indexed="81"/>
            <rFont val="Tahoma"/>
            <family val="2"/>
          </rPr>
          <t>Costs Per Unit equal per acre costs divided by the total number of units sold of the primary crop.</t>
        </r>
      </text>
    </comment>
    <comment ref="B28" authorId="0" shapeId="0" xr:uid="{00000000-0006-0000-0500-000003000000}">
      <text>
        <r>
          <rPr>
            <sz val="9"/>
            <color indexed="81"/>
            <rFont val="Tahoma"/>
            <family val="2"/>
          </rPr>
          <t>To view the breakdown of wages, FICA, and Workers Comp Insurance, goto Cell AA75.</t>
        </r>
      </text>
    </comment>
    <comment ref="B34" authorId="0" shapeId="0" xr:uid="{00000000-0006-0000-0500-000004000000}">
      <text>
        <r>
          <rPr>
            <sz val="9"/>
            <color indexed="81"/>
            <rFont val="Tahoma"/>
            <family val="2"/>
          </rPr>
          <t>Assumes all other "preharvest operating costs" are borrowed throughout the year.</t>
        </r>
      </text>
    </comment>
    <comment ref="F54" authorId="0" shapeId="0" xr:uid="{00000000-0006-0000-0500-000005000000}">
      <text>
        <r>
          <rPr>
            <sz val="9"/>
            <color indexed="81"/>
            <rFont val="Tahoma"/>
            <family val="2"/>
          </rPr>
          <t>This price is the average price received.</t>
        </r>
      </text>
    </comment>
    <comment ref="C57" authorId="0" shapeId="0" xr:uid="{00000000-0006-0000-0500-000006000000}">
      <text>
        <r>
          <rPr>
            <sz val="9"/>
            <color indexed="81"/>
            <rFont val="Tahoma"/>
            <family val="2"/>
          </rPr>
          <t>This value is the total amount of crop sold per acre.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C87" authorId="0" shapeId="0" xr:uid="{00000000-0006-0000-0600-000001000000}">
      <text>
        <r>
          <rPr>
            <sz val="9"/>
            <color indexed="81"/>
            <rFont val="Tahoma"/>
            <family val="2"/>
          </rPr>
          <t xml:space="preserve">Enter a name/discriptor of the fertilizer. For example:
     * N-P-K
     * Combination
</t>
        </r>
      </text>
    </comment>
    <comment ref="C90" authorId="0" shapeId="0" xr:uid="{00000000-0006-0000-0600-000002000000}">
      <text>
        <r>
          <rPr>
            <sz val="9"/>
            <color indexed="81"/>
            <rFont val="Tahoma"/>
            <family val="2"/>
          </rPr>
          <t xml:space="preserve">Enter a name/discriptor of the fertilizer. For example:
     * N-P-K
     * Combination
</t>
        </r>
      </text>
    </comment>
    <comment ref="C93" authorId="0" shapeId="0" xr:uid="{00000000-0006-0000-0600-000003000000}">
      <text>
        <r>
          <rPr>
            <sz val="9"/>
            <color indexed="81"/>
            <rFont val="Tahoma"/>
            <family val="2"/>
          </rPr>
          <t xml:space="preserve">Enter a name/discriptor of the fertilizer. For example:
     * N-P-K
     * Combination
</t>
        </r>
      </text>
    </comment>
    <comment ref="C96" authorId="0" shapeId="0" xr:uid="{00000000-0006-0000-0600-000004000000}">
      <text>
        <r>
          <rPr>
            <sz val="9"/>
            <color indexed="81"/>
            <rFont val="Tahoma"/>
            <family val="2"/>
          </rPr>
          <t xml:space="preserve">Enter a name/discriptor of the fertilizer. For example:
     * N-P-K
     * Combination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H9" authorId="0" shapeId="0" xr:uid="{00000000-0006-0000-0700-000001000000}">
      <text>
        <r>
          <rPr>
            <sz val="10"/>
            <color indexed="81"/>
            <rFont val="Tahoma"/>
            <family val="2"/>
          </rPr>
          <t>Revenues Per Unit equal per acre revenues divided by the total number of units sold of the primary crop.</t>
        </r>
      </text>
    </comment>
    <comment ref="H19" authorId="0" shapeId="0" xr:uid="{00000000-0006-0000-0700-000002000000}">
      <text>
        <r>
          <rPr>
            <sz val="10"/>
            <color indexed="81"/>
            <rFont val="Tahoma"/>
            <family val="2"/>
          </rPr>
          <t>Costs Per Unit equal per acre costs divided by the total number of units sold of the primary crop.</t>
        </r>
      </text>
    </comment>
    <comment ref="B28" authorId="0" shapeId="0" xr:uid="{00000000-0006-0000-0700-000003000000}">
      <text>
        <r>
          <rPr>
            <sz val="9"/>
            <color indexed="81"/>
            <rFont val="Tahoma"/>
            <family val="2"/>
          </rPr>
          <t>To view the breakdown of wages, FICA, and Workers Comp Insurance, goto Cell AA75.</t>
        </r>
      </text>
    </comment>
    <comment ref="B34" authorId="0" shapeId="0" xr:uid="{00000000-0006-0000-0700-000004000000}">
      <text>
        <r>
          <rPr>
            <sz val="9"/>
            <color indexed="81"/>
            <rFont val="Tahoma"/>
            <family val="2"/>
          </rPr>
          <t>Assumes all other "preharvest operating costs" are borrowed throughout the year.</t>
        </r>
      </text>
    </comment>
    <comment ref="F54" authorId="0" shapeId="0" xr:uid="{00000000-0006-0000-0700-000005000000}">
      <text>
        <r>
          <rPr>
            <sz val="9"/>
            <color indexed="81"/>
            <rFont val="Tahoma"/>
            <family val="2"/>
          </rPr>
          <t>This price is the average price received.</t>
        </r>
      </text>
    </comment>
    <comment ref="C57" authorId="0" shapeId="0" xr:uid="{00000000-0006-0000-0700-000006000000}">
      <text>
        <r>
          <rPr>
            <sz val="9"/>
            <color indexed="81"/>
            <rFont val="Tahoma"/>
            <family val="2"/>
          </rPr>
          <t>This value is the total amount of crop sold per acre.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C87" authorId="0" shapeId="0" xr:uid="{00000000-0006-0000-0800-000001000000}">
      <text>
        <r>
          <rPr>
            <sz val="9"/>
            <color indexed="81"/>
            <rFont val="Tahoma"/>
            <family val="2"/>
          </rPr>
          <t xml:space="preserve">Enter a name/discriptor of the fertilizer. For example:
     * N-P-K
     * Combination
</t>
        </r>
      </text>
    </comment>
    <comment ref="C90" authorId="0" shapeId="0" xr:uid="{00000000-0006-0000-0800-000002000000}">
      <text>
        <r>
          <rPr>
            <sz val="9"/>
            <color indexed="81"/>
            <rFont val="Tahoma"/>
            <family val="2"/>
          </rPr>
          <t xml:space="preserve">Enter a name/discriptor of the fertilizer. For example:
     * N-P-K
     * Combination
</t>
        </r>
      </text>
    </comment>
    <comment ref="C93" authorId="0" shapeId="0" xr:uid="{00000000-0006-0000-0800-000003000000}">
      <text>
        <r>
          <rPr>
            <sz val="9"/>
            <color indexed="81"/>
            <rFont val="Tahoma"/>
            <family val="2"/>
          </rPr>
          <t xml:space="preserve">Enter a name/discriptor of the fertilizer. For example:
     * N-P-K
     * Combination
</t>
        </r>
      </text>
    </comment>
    <comment ref="C96" authorId="0" shapeId="0" xr:uid="{00000000-0006-0000-0800-000004000000}">
      <text>
        <r>
          <rPr>
            <sz val="9"/>
            <color indexed="81"/>
            <rFont val="Tahoma"/>
            <family val="2"/>
          </rPr>
          <t xml:space="preserve">Enter a name/discriptor of the fertilizer. For example:
     * N-P-K
     * Combination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H9" authorId="0" shapeId="0" xr:uid="{00000000-0006-0000-0900-000001000000}">
      <text>
        <r>
          <rPr>
            <sz val="10"/>
            <color indexed="81"/>
            <rFont val="Tahoma"/>
            <family val="2"/>
          </rPr>
          <t>Revenues Per Unit equal per acre revenues divided by the total number of units sold of the primary crop.</t>
        </r>
      </text>
    </comment>
    <comment ref="H19" authorId="0" shapeId="0" xr:uid="{00000000-0006-0000-0900-000002000000}">
      <text>
        <r>
          <rPr>
            <sz val="10"/>
            <color indexed="81"/>
            <rFont val="Tahoma"/>
            <family val="2"/>
          </rPr>
          <t>Costs Per Unit equal per acre costs divided by the total number of units sold of the primary crop.</t>
        </r>
      </text>
    </comment>
    <comment ref="B28" authorId="0" shapeId="0" xr:uid="{00000000-0006-0000-0900-000003000000}">
      <text>
        <r>
          <rPr>
            <sz val="9"/>
            <color indexed="81"/>
            <rFont val="Tahoma"/>
            <family val="2"/>
          </rPr>
          <t>To view the breakdown of wages, FICA, and Workers Comp Insurance, goto Cell AA75.</t>
        </r>
      </text>
    </comment>
    <comment ref="B34" authorId="0" shapeId="0" xr:uid="{00000000-0006-0000-0900-000004000000}">
      <text>
        <r>
          <rPr>
            <sz val="9"/>
            <color indexed="81"/>
            <rFont val="Tahoma"/>
            <family val="2"/>
          </rPr>
          <t>Assumes all other "preharvest operating costs" are borrowed throughout the year.</t>
        </r>
      </text>
    </comment>
    <comment ref="F54" authorId="0" shapeId="0" xr:uid="{00000000-0006-0000-0900-000005000000}">
      <text>
        <r>
          <rPr>
            <sz val="9"/>
            <color indexed="81"/>
            <rFont val="Tahoma"/>
            <family val="2"/>
          </rPr>
          <t>This price is the average price received.</t>
        </r>
      </text>
    </comment>
    <comment ref="C57" authorId="0" shapeId="0" xr:uid="{00000000-0006-0000-0900-000006000000}">
      <text>
        <r>
          <rPr>
            <sz val="9"/>
            <color indexed="81"/>
            <rFont val="Tahoma"/>
            <family val="2"/>
          </rPr>
          <t>This value is the total amount of crop sold per acre.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Tranel,Jeffrey</author>
  </authors>
  <commentList>
    <comment ref="C87" authorId="0" shapeId="0" xr:uid="{00000000-0006-0000-0A00-000001000000}">
      <text>
        <r>
          <rPr>
            <sz val="9"/>
            <color indexed="81"/>
            <rFont val="Tahoma"/>
            <family val="2"/>
          </rPr>
          <t xml:space="preserve">Enter a name/discriptor of the fertilizer. For example:
     * N-P-K
     * Combination
</t>
        </r>
      </text>
    </comment>
    <comment ref="C90" authorId="0" shapeId="0" xr:uid="{00000000-0006-0000-0A00-000002000000}">
      <text>
        <r>
          <rPr>
            <sz val="9"/>
            <color indexed="81"/>
            <rFont val="Tahoma"/>
            <family val="2"/>
          </rPr>
          <t xml:space="preserve">Enter a name/discriptor of the fertilizer. For example:
     * N-P-K
     * Combination
</t>
        </r>
      </text>
    </comment>
    <comment ref="C93" authorId="0" shapeId="0" xr:uid="{00000000-0006-0000-0A00-000003000000}">
      <text>
        <r>
          <rPr>
            <sz val="9"/>
            <color indexed="81"/>
            <rFont val="Tahoma"/>
            <family val="2"/>
          </rPr>
          <t xml:space="preserve">Enter a name/discriptor of the fertilizer. For example:
     * N-P-K
     * Combination
</t>
        </r>
      </text>
    </comment>
    <comment ref="C96" authorId="0" shapeId="0" xr:uid="{00000000-0006-0000-0A00-000004000000}">
      <text>
        <r>
          <rPr>
            <sz val="9"/>
            <color indexed="81"/>
            <rFont val="Tahoma"/>
            <family val="2"/>
          </rPr>
          <t xml:space="preserve">Enter a name/discriptor of the fertilizer. For example:
     * N-P-K
     * Combination
</t>
        </r>
      </text>
    </comment>
  </commentList>
</comments>
</file>

<file path=xl/sharedStrings.xml><?xml version="1.0" encoding="utf-8"?>
<sst xmlns="http://schemas.openxmlformats.org/spreadsheetml/2006/main" count="3470" uniqueCount="639">
  <si>
    <t>REVENUES</t>
  </si>
  <si>
    <t>Corn Grain</t>
  </si>
  <si>
    <t>bushels</t>
  </si>
  <si>
    <t>Other</t>
  </si>
  <si>
    <t>acres</t>
  </si>
  <si>
    <t>Corn Silage</t>
  </si>
  <si>
    <t>Corn Stubble</t>
  </si>
  <si>
    <t>Grass Hay</t>
  </si>
  <si>
    <t>Wheat</t>
  </si>
  <si>
    <t>"Feed"</t>
  </si>
  <si>
    <t>Dry Beans</t>
  </si>
  <si>
    <t>Pinto Beans</t>
  </si>
  <si>
    <t>Potatoes</t>
  </si>
  <si>
    <t>Soy Beans</t>
  </si>
  <si>
    <t>Sugar Beets</t>
  </si>
  <si>
    <t>Grain Sorghum (Milo)</t>
  </si>
  <si>
    <t>Sunflowers</t>
  </si>
  <si>
    <t>Crop</t>
  </si>
  <si>
    <t>Proso Millet</t>
  </si>
  <si>
    <t>Onions</t>
  </si>
  <si>
    <t>Units</t>
  </si>
  <si>
    <t>tons</t>
  </si>
  <si>
    <t>cwt</t>
  </si>
  <si>
    <t>bags</t>
  </si>
  <si>
    <t>sacks</t>
  </si>
  <si>
    <t>Disk</t>
  </si>
  <si>
    <t>Plow - Moldboard</t>
  </si>
  <si>
    <t>Deep Chisel</t>
  </si>
  <si>
    <t>Surface Chisel</t>
  </si>
  <si>
    <t>Sweep</t>
  </si>
  <si>
    <t>Harrow</t>
  </si>
  <si>
    <t>Cultivate</t>
  </si>
  <si>
    <t>Bedding</t>
  </si>
  <si>
    <t>Rod Weeder</t>
  </si>
  <si>
    <t>Leveling/Floating</t>
  </si>
  <si>
    <t>Furrowing</t>
  </si>
  <si>
    <t>Mowing</t>
  </si>
  <si>
    <t>Swathing</t>
  </si>
  <si>
    <t>Baling - Small Bales</t>
  </si>
  <si>
    <t>Baling - Large Bales</t>
  </si>
  <si>
    <t>Loading/Stacking</t>
  </si>
  <si>
    <t>Hauling</t>
  </si>
  <si>
    <t>Tub Grinding</t>
  </si>
  <si>
    <t>Planting</t>
  </si>
  <si>
    <t>Seed</t>
  </si>
  <si>
    <t>Airseeder</t>
  </si>
  <si>
    <t>Irrigation</t>
  </si>
  <si>
    <t>Water</t>
  </si>
  <si>
    <t>Fertilizer</t>
  </si>
  <si>
    <t>Starter</t>
  </si>
  <si>
    <t>Lime</t>
  </si>
  <si>
    <t>Anhydrous (NH3)</t>
  </si>
  <si>
    <t>Chemicals</t>
  </si>
  <si>
    <t>Insecticide</t>
  </si>
  <si>
    <t>Barley - Brewers</t>
  </si>
  <si>
    <t>Barley - Feed</t>
  </si>
  <si>
    <t>Chemical Application</t>
  </si>
  <si>
    <t>Aerial</t>
  </si>
  <si>
    <t>Sprayer</t>
  </si>
  <si>
    <t>With Other Application</t>
  </si>
  <si>
    <t xml:space="preserve">Quantity  </t>
  </si>
  <si>
    <t xml:space="preserve">Per Acre  </t>
  </si>
  <si>
    <t xml:space="preserve">Units  </t>
  </si>
  <si>
    <t xml:space="preserve">Price  </t>
  </si>
  <si>
    <t xml:space="preserve">Per Unit  </t>
  </si>
  <si>
    <t xml:space="preserve">Cost  </t>
  </si>
  <si>
    <t xml:space="preserve">Total  </t>
  </si>
  <si>
    <t>Government Payments</t>
  </si>
  <si>
    <t>Harvest</t>
  </si>
  <si>
    <t>Land</t>
  </si>
  <si>
    <t>Rate</t>
  </si>
  <si>
    <t>Per Hour</t>
  </si>
  <si>
    <t>Per Field</t>
  </si>
  <si>
    <t>Irrigation Energy</t>
  </si>
  <si>
    <t>System Repairs/Maintenance</t>
  </si>
  <si>
    <t>acre</t>
  </si>
  <si>
    <t>Subtotal</t>
  </si>
  <si>
    <t>Land Preparation (does not include mechanized weed control)</t>
  </si>
  <si>
    <t>Mechanized Weed Control</t>
  </si>
  <si>
    <t>Irrigation Labor</t>
  </si>
  <si>
    <t>TOTAL OPERATING EXPENSES</t>
  </si>
  <si>
    <t>Southern Colorado</t>
  </si>
  <si>
    <t>Share Rent</t>
  </si>
  <si>
    <t>Northern Colorado</t>
  </si>
  <si>
    <t>Northeastern Colorado</t>
  </si>
  <si>
    <t>Eastern Colorado</t>
  </si>
  <si>
    <t>Southeastern Colorado</t>
  </si>
  <si>
    <t>San Luis Valley</t>
  </si>
  <si>
    <t>Southwestern Colorado</t>
  </si>
  <si>
    <t>Western Colorado</t>
  </si>
  <si>
    <t>Northwestern Colorado</t>
  </si>
  <si>
    <t>Harvesting</t>
  </si>
  <si>
    <t>Combine (per bushel)</t>
  </si>
  <si>
    <t>Combine (per acre)</t>
  </si>
  <si>
    <t>Fertilizer Application</t>
  </si>
  <si>
    <t>Tillage</t>
  </si>
  <si>
    <t>Planter</t>
  </si>
  <si>
    <t>Drill</t>
  </si>
  <si>
    <t>Air Seeder</t>
  </si>
  <si>
    <t>Transplants</t>
  </si>
  <si>
    <t>Vertical Tillage Machine</t>
  </si>
  <si>
    <t>Strip Tillage Machine</t>
  </si>
  <si>
    <t>JAN</t>
  </si>
  <si>
    <t>FEB</t>
  </si>
  <si>
    <t>MAR</t>
  </si>
  <si>
    <t>APR</t>
  </si>
  <si>
    <t>MAY</t>
  </si>
  <si>
    <t>JUN</t>
  </si>
  <si>
    <t>JUL</t>
  </si>
  <si>
    <t>AUG</t>
  </si>
  <si>
    <t>SEP</t>
  </si>
  <si>
    <t>OCT</t>
  </si>
  <si>
    <t>NOV</t>
  </si>
  <si>
    <t>DEC</t>
  </si>
  <si>
    <t>Irrigated - Pivot</t>
  </si>
  <si>
    <t>Irrigated - Sprinkler</t>
  </si>
  <si>
    <t xml:space="preserve">Annual Cost  </t>
  </si>
  <si>
    <t>Total Hours</t>
  </si>
  <si>
    <t>Irrigated - Flood</t>
  </si>
  <si>
    <t>Irrigated - Drip</t>
  </si>
  <si>
    <t>Irrigation Method</t>
  </si>
  <si>
    <t>bales, small</t>
  </si>
  <si>
    <t>bales, med</t>
  </si>
  <si>
    <t>bales, large</t>
  </si>
  <si>
    <t>Crop/Product/Other</t>
  </si>
  <si>
    <t>Revenues</t>
  </si>
  <si>
    <t>Total Expected Revenues</t>
  </si>
  <si>
    <t>Percentage of Revenues Received in Each Month</t>
  </si>
  <si>
    <t>PROJECTED REVENUES</t>
  </si>
  <si>
    <t>Population</t>
  </si>
  <si>
    <t>Bags</t>
  </si>
  <si>
    <t>Irrigated/Dryland</t>
  </si>
  <si>
    <t>Dryland</t>
  </si>
  <si>
    <t>Irrigated - well</t>
  </si>
  <si>
    <t>Irrigated - canal + well</t>
  </si>
  <si>
    <t>Irrigated - canal/river</t>
  </si>
  <si>
    <t>FINANCIAL</t>
  </si>
  <si>
    <t>Percentage of Payments Paid in Each Month</t>
  </si>
  <si>
    <t>Herbicide</t>
  </si>
  <si>
    <t>Fungicide</t>
  </si>
  <si>
    <t>Through Irrigation System</t>
  </si>
  <si>
    <t>Percentage of Costs Incurred Each Month</t>
  </si>
  <si>
    <t xml:space="preserve">TOTAL  </t>
  </si>
  <si>
    <t>OPERATING RECEIPTS</t>
  </si>
  <si>
    <t>Crops</t>
  </si>
  <si>
    <t>Other Income</t>
  </si>
  <si>
    <t>Custom Work</t>
  </si>
  <si>
    <t>U.S.D.A Payments</t>
  </si>
  <si>
    <t>ARC-CO, ARC-IC, PLC</t>
  </si>
  <si>
    <t>EQIP, Etc.</t>
  </si>
  <si>
    <t>Conservation (including CRP)</t>
  </si>
  <si>
    <t>Rents</t>
  </si>
  <si>
    <t>Patronage Dividends</t>
  </si>
  <si>
    <t>Interest Earned</t>
  </si>
  <si>
    <t>TOTAL OPERATING RECEIPTS</t>
  </si>
  <si>
    <t>CAPITAL SALES</t>
  </si>
  <si>
    <t>NON-FARM INCOME</t>
  </si>
  <si>
    <t>Wages</t>
  </si>
  <si>
    <t>Interest &amp; Dividends</t>
  </si>
  <si>
    <t>TOTAL CASH AVAILABLE</t>
  </si>
  <si>
    <t>OPERATING EXPENSES</t>
  </si>
  <si>
    <t>Crop Consulting/Scouting</t>
  </si>
  <si>
    <t>Feed - Hay</t>
  </si>
  <si>
    <t>Rent - Pasture</t>
  </si>
  <si>
    <t>Hedging</t>
  </si>
  <si>
    <t>Fuel &amp; Oil</t>
  </si>
  <si>
    <t>Real Estate Taxes</t>
  </si>
  <si>
    <t>CAPTIAL PURCHASES</t>
  </si>
  <si>
    <t>Total</t>
  </si>
  <si>
    <t>SCHEDULED LOAN PAYMENTS</t>
  </si>
  <si>
    <t>Real Estate</t>
  </si>
  <si>
    <t>Interest</t>
  </si>
  <si>
    <t>Principal</t>
  </si>
  <si>
    <t>Machinery &amp; Equipment</t>
  </si>
  <si>
    <t>Other Debt</t>
  </si>
  <si>
    <t>Total - Interest</t>
  </si>
  <si>
    <t>Total - Principal</t>
  </si>
  <si>
    <t>OTHER CASH OUTFLOWS</t>
  </si>
  <si>
    <t>Family Living</t>
  </si>
  <si>
    <t>State Income Tax</t>
  </si>
  <si>
    <t>U.S. Income Tax &amp; Social Security</t>
  </si>
  <si>
    <t>Retirement Contributions</t>
  </si>
  <si>
    <t>TOTAL CASH OUTFLOWS</t>
  </si>
  <si>
    <t>NET OF CASHFLOWS</t>
  </si>
  <si>
    <t/>
  </si>
  <si>
    <t>SUMMARY OF CASH POSITION &amp; OPERATING LOAN</t>
  </si>
  <si>
    <t>Beginning Cash Balance</t>
  </si>
  <si>
    <t>Net of Cashflows</t>
  </si>
  <si>
    <t>Amount to be Borrowed</t>
  </si>
  <si>
    <t>Operating Loan</t>
  </si>
  <si>
    <t>Beginning Operating Loan Balance</t>
  </si>
  <si>
    <t>Amount Borrowed</t>
  </si>
  <si>
    <t>Accrued Interest</t>
  </si>
  <si>
    <t>Payments</t>
  </si>
  <si>
    <t>Ending Operating Loan Balance + Interest</t>
  </si>
  <si>
    <t>Ending Cash Balance</t>
  </si>
  <si>
    <t>LABOR</t>
  </si>
  <si>
    <t>Employee #1</t>
  </si>
  <si>
    <t>Employee #2</t>
  </si>
  <si>
    <t>Employee #3</t>
  </si>
  <si>
    <t>Employee #4</t>
  </si>
  <si>
    <t>Hand Harvesting</t>
  </si>
  <si>
    <t>Hours</t>
  </si>
  <si>
    <t>Lbs Per Day</t>
  </si>
  <si>
    <t xml:space="preserve">Price </t>
  </si>
  <si>
    <t>Cost</t>
  </si>
  <si>
    <t>Description</t>
  </si>
  <si>
    <t>Unit</t>
  </si>
  <si>
    <t>Per Cow</t>
  </si>
  <si>
    <t xml:space="preserve">Days </t>
  </si>
  <si>
    <t xml:space="preserve">Per Herd </t>
  </si>
  <si>
    <t>Alfalfa Hay</t>
  </si>
  <si>
    <t>Grain/Concentrates</t>
  </si>
  <si>
    <t>Protein Supplements</t>
  </si>
  <si>
    <t>Salt/Mineral</t>
  </si>
  <si>
    <t>Other Livestock Feed</t>
  </si>
  <si>
    <t xml:space="preserve">Quantity </t>
  </si>
  <si>
    <t>head</t>
  </si>
  <si>
    <t>LIVESTOCK MEDICAL &amp; BREEDING EXPENSES</t>
  </si>
  <si>
    <t xml:space="preserve">Per Unit </t>
  </si>
  <si>
    <t>Breeding Vaccines</t>
  </si>
  <si>
    <t>Other Vaccines</t>
  </si>
  <si>
    <t>Pregnancy Test</t>
  </si>
  <si>
    <t>Bull Fertility Test</t>
  </si>
  <si>
    <t>Medical Supplies</t>
  </si>
  <si>
    <t>LIVESTOCK SUPPLIES</t>
  </si>
  <si>
    <t>Ear Tags</t>
  </si>
  <si>
    <t>MARKETING</t>
  </si>
  <si>
    <t>Freight and Trucking</t>
  </si>
  <si>
    <t>miles</t>
  </si>
  <si>
    <t>Selling Comm/Yardage</t>
  </si>
  <si>
    <t>Brand Inspection</t>
  </si>
  <si>
    <t>Health Inspection</t>
  </si>
  <si>
    <t>Ounce</t>
  </si>
  <si>
    <t>Pints</t>
  </si>
  <si>
    <t>Quarts</t>
  </si>
  <si>
    <t>Gallons</t>
  </si>
  <si>
    <t>Pounds</t>
  </si>
  <si>
    <t>Tons</t>
  </si>
  <si>
    <t>Innoculant</t>
  </si>
  <si>
    <t>Micronutrients</t>
  </si>
  <si>
    <t>Digging</t>
  </si>
  <si>
    <t>Lifting</t>
  </si>
  <si>
    <t>Turning/Raking</t>
  </si>
  <si>
    <t>Baling - Round Bales</t>
  </si>
  <si>
    <t>Crop 1</t>
  </si>
  <si>
    <t>Crop 5</t>
  </si>
  <si>
    <t>OVERHEAD</t>
  </si>
  <si>
    <t>- All Other Assets</t>
  </si>
  <si>
    <t>- Breeding Livestock</t>
  </si>
  <si>
    <t xml:space="preserve"> - Principle</t>
  </si>
  <si>
    <t>Debt Payments on Other Loans</t>
  </si>
  <si>
    <t>Cow-Calf</t>
  </si>
  <si>
    <t>Potash (K)</t>
  </si>
  <si>
    <t>Phosphate (P)</t>
  </si>
  <si>
    <t>Nitrogen (N)</t>
  </si>
  <si>
    <t>Overhead Allocation</t>
  </si>
  <si>
    <t>Data Entry</t>
  </si>
  <si>
    <t>Some cells will have a pale yellow colored background and blue font. Enter a number into the cell. These cells are already formatted to be dollar amounts or a percentage. If these cells contain the words "Your Choice", enter any information helpful to analyzing the data.</t>
  </si>
  <si>
    <t>Move from one worksheet to another by clicking on the desired tab located at the bottom of the screen.</t>
  </si>
  <si>
    <t>What is name do you want to attach to this analysis?</t>
  </si>
  <si>
    <t>For what year are you projecting the costs and returns?</t>
  </si>
  <si>
    <t>Crop 2</t>
  </si>
  <si>
    <t>Crop 3</t>
  </si>
  <si>
    <t>Crop 4</t>
  </si>
  <si>
    <t>Lease 1</t>
  </si>
  <si>
    <t>Lease 2</t>
  </si>
  <si>
    <t>Lease 3</t>
  </si>
  <si>
    <t>Interest rate for borrowed operating monies?</t>
  </si>
  <si>
    <t>How is this crop irrigated?</t>
  </si>
  <si>
    <t>If this crop is irrigated, what method is used?</t>
  </si>
  <si>
    <t>Non-irrigated</t>
  </si>
  <si>
    <t>Chemcial Type</t>
  </si>
  <si>
    <t>Where part of Colorado do you farm or ranch?</t>
  </si>
  <si>
    <t>Capital Leases - Annual Payments</t>
  </si>
  <si>
    <t>Annual Debt Payments on Real Estate Loans</t>
  </si>
  <si>
    <t>Annual Debt Payments on Machinery/Equipment Loans</t>
  </si>
  <si>
    <t>Number of harvestable acres</t>
  </si>
  <si>
    <t>Equal Payments</t>
  </si>
  <si>
    <t>Fertilizer Name</t>
  </si>
  <si>
    <t>Organic</t>
  </si>
  <si>
    <t>ANIMALS</t>
  </si>
  <si>
    <t>Memberships</t>
  </si>
  <si>
    <t>Pasture - owned</t>
  </si>
  <si>
    <t>Pasture - leased</t>
  </si>
  <si>
    <t>GRAZING</t>
  </si>
  <si>
    <t>Fencing Supplies</t>
  </si>
  <si>
    <t>Total Annual Salary</t>
  </si>
  <si>
    <t>Employee #5</t>
  </si>
  <si>
    <t>Employee #6</t>
  </si>
  <si>
    <t>Day Wages and Contract Hire</t>
  </si>
  <si>
    <t>FICA Rate (employer's share)</t>
  </si>
  <si>
    <t>Risk Management</t>
  </si>
  <si>
    <t>Allocation to Crops and Livestock Enterprises</t>
  </si>
  <si>
    <t>Crop Insurance</t>
  </si>
  <si>
    <t>PRF</t>
  </si>
  <si>
    <t>Annual Forage</t>
  </si>
  <si>
    <t>Apiculture</t>
  </si>
  <si>
    <t>Hemp</t>
  </si>
  <si>
    <t>Silage Sorghum</t>
  </si>
  <si>
    <t>Supplemental Coverage</t>
  </si>
  <si>
    <t>Whole Farm Revenue</t>
  </si>
  <si>
    <t>LGM - Cattle</t>
  </si>
  <si>
    <t>LGM - Dairy Cattle</t>
  </si>
  <si>
    <t>LRP - Fed Cattle</t>
  </si>
  <si>
    <t>LRP - Feeder Cattle</t>
  </si>
  <si>
    <t>LRP - Lamb</t>
  </si>
  <si>
    <t>Dairy Revenue</t>
  </si>
  <si>
    <t>Nursery</t>
  </si>
  <si>
    <t>Steers</t>
  </si>
  <si>
    <t>Heifers</t>
  </si>
  <si>
    <t>Number of Breeding Females</t>
  </si>
  <si>
    <t xml:space="preserve">Per Head  </t>
  </si>
  <si>
    <t>Yearling Heifers</t>
  </si>
  <si>
    <t>Percentage of Returns Incurred Each Month</t>
  </si>
  <si>
    <t>Pasture - public</t>
  </si>
  <si>
    <t>Crop Stubble</t>
  </si>
  <si>
    <t>Pasture/Grazing Type</t>
  </si>
  <si>
    <t>aum</t>
  </si>
  <si>
    <t>day</t>
  </si>
  <si>
    <t>month</t>
  </si>
  <si>
    <t>other</t>
  </si>
  <si>
    <t>ounce</t>
  </si>
  <si>
    <t>pint</t>
  </si>
  <si>
    <t>quart</t>
  </si>
  <si>
    <t>gallon</t>
  </si>
  <si>
    <t>pound</t>
  </si>
  <si>
    <t>ton</t>
  </si>
  <si>
    <t xml:space="preserve">Head  </t>
  </si>
  <si>
    <t xml:space="preserve">Number  </t>
  </si>
  <si>
    <t xml:space="preserve">Of Units  </t>
  </si>
  <si>
    <t>Fly Tags</t>
  </si>
  <si>
    <t xml:space="preserve">These values are a check. Each should equal "0%".  </t>
  </si>
  <si>
    <t>Animal Products</t>
  </si>
  <si>
    <t>Artificial Insemination</t>
  </si>
  <si>
    <t>A.I. Labor</t>
  </si>
  <si>
    <t>Animal Products (eggs,wool,etc.)</t>
  </si>
  <si>
    <t xml:space="preserve">JAN  </t>
  </si>
  <si>
    <t xml:space="preserve">FEB  </t>
  </si>
  <si>
    <t xml:space="preserve">MAR  </t>
  </si>
  <si>
    <t xml:space="preserve">APR  </t>
  </si>
  <si>
    <t xml:space="preserve">MAY  </t>
  </si>
  <si>
    <t xml:space="preserve">JUNE  </t>
  </si>
  <si>
    <t xml:space="preserve">JULY  </t>
  </si>
  <si>
    <t xml:space="preserve">AUG  </t>
  </si>
  <si>
    <t xml:space="preserve">SEPT  </t>
  </si>
  <si>
    <t xml:space="preserve">OCT  </t>
  </si>
  <si>
    <t xml:space="preserve">NOV  </t>
  </si>
  <si>
    <t xml:space="preserve">DEC  </t>
  </si>
  <si>
    <t>Machinery + Equipment</t>
  </si>
  <si>
    <t>Fert. Units</t>
  </si>
  <si>
    <t>Fert. Application</t>
  </si>
  <si>
    <t>Chem. Application</t>
  </si>
  <si>
    <t>Chem. Units</t>
  </si>
  <si>
    <t>Crop Scouting</t>
  </si>
  <si>
    <t>Harv. Units</t>
  </si>
  <si>
    <t>Soil Testing</t>
  </si>
  <si>
    <t xml:space="preserve">Revenues  </t>
  </si>
  <si>
    <t xml:space="preserve">Total Costs  </t>
  </si>
  <si>
    <t xml:space="preserve">Per Crop  </t>
  </si>
  <si>
    <t>Assessments (water rights/ditch fees)</t>
  </si>
  <si>
    <t>Cash Rent for Land</t>
  </si>
  <si>
    <t>Owned Land</t>
  </si>
  <si>
    <t xml:space="preserve">Grazing  </t>
  </si>
  <si>
    <t xml:space="preserve">Days  </t>
  </si>
  <si>
    <t xml:space="preserve"> Per Unit  </t>
  </si>
  <si>
    <t>Rented Land</t>
  </si>
  <si>
    <t>Feed - Grain, Concentrates, Protein</t>
  </si>
  <si>
    <t>Feed - Salt/Minerals, Other</t>
  </si>
  <si>
    <t>Improvements</t>
  </si>
  <si>
    <t>Risk Management - Crop Insurance</t>
  </si>
  <si>
    <t>Risk Management - Hedging</t>
  </si>
  <si>
    <t>Cash Rent - Land</t>
  </si>
  <si>
    <t>Cash Rent - Machinery/Equipment</t>
  </si>
  <si>
    <t>Marketing</t>
  </si>
  <si>
    <t>Other/Overhead</t>
  </si>
  <si>
    <t>Costs</t>
  </si>
  <si>
    <t>Repairs</t>
  </si>
  <si>
    <t>Utilities</t>
  </si>
  <si>
    <t>Professional Fees</t>
  </si>
  <si>
    <t>Annual</t>
  </si>
  <si>
    <t>Supplies</t>
  </si>
  <si>
    <t>Storage</t>
  </si>
  <si>
    <t>Insurance (not crop insurance)</t>
  </si>
  <si>
    <t>Capital Lease Payments</t>
  </si>
  <si>
    <t>Total - Capital Leases, Interest, Principal</t>
  </si>
  <si>
    <t>Operating Loan Balance (January 1st)</t>
  </si>
  <si>
    <t>Interest Owed</t>
  </si>
  <si>
    <t>CSU is an equal access and equal opportunity university.</t>
  </si>
  <si>
    <t xml:space="preserve">These values are a check. Each should equal "0%" or
 "100%" if you entered any information in this row.  </t>
  </si>
  <si>
    <t>GROSS RECIPTS FROM PRODUCTION</t>
  </si>
  <si>
    <t xml:space="preserve">PER ACRE  </t>
  </si>
  <si>
    <t>Total Receipts</t>
  </si>
  <si>
    <t xml:space="preserve">DIRECT COSTS </t>
  </si>
  <si>
    <t>Fuel</t>
  </si>
  <si>
    <t>HARVEST COSTS</t>
  </si>
  <si>
    <t>Total Operating Costs</t>
  </si>
  <si>
    <t>ALTERNATIVE YIELDS</t>
  </si>
  <si>
    <t>The total of overhead allocations must equal 100%. Your total is:</t>
  </si>
  <si>
    <t>Loan 1   - Interest</t>
  </si>
  <si>
    <t>Loan 2   - Interest</t>
  </si>
  <si>
    <t>Loan 3   - Interest</t>
  </si>
  <si>
    <t>Loan 4   - Interest</t>
  </si>
  <si>
    <t>Estimated Returns and Costs</t>
  </si>
  <si>
    <t xml:space="preserve">PER UNIT  </t>
  </si>
  <si>
    <t xml:space="preserve">GROSS RECEIPTS  </t>
  </si>
  <si>
    <t>COSTS</t>
  </si>
  <si>
    <t xml:space="preserve">COSTS  </t>
  </si>
  <si>
    <t>Land Preparation</t>
  </si>
  <si>
    <t>Risk Management (e.g. crop insurance)</t>
  </si>
  <si>
    <t>Cash Rent</t>
  </si>
  <si>
    <t>Interest - Operating</t>
  </si>
  <si>
    <t>Debt Repayments (Principal)</t>
  </si>
  <si>
    <t>Debt Payments (Interest)</t>
  </si>
  <si>
    <t>General Overhead</t>
  </si>
  <si>
    <t>Subtotal - Overhead</t>
  </si>
  <si>
    <t>Commodity</t>
  </si>
  <si>
    <t>Grazing</t>
  </si>
  <si>
    <t>UNITS</t>
  </si>
  <si>
    <t xml:space="preserve">SOLD  </t>
  </si>
  <si>
    <t xml:space="preserve">UNITS SOLD  </t>
  </si>
  <si>
    <t xml:space="preserve">PER  UNIT  </t>
  </si>
  <si>
    <t>TOTAL COSTS</t>
  </si>
  <si>
    <t>Units Per Acre</t>
  </si>
  <si>
    <t>ALTERNATIVE PRICES ($/unit)</t>
  </si>
  <si>
    <t>Avg Price =&gt;</t>
  </si>
  <si>
    <t xml:space="preserve">  NET RECEIPTS</t>
  </si>
  <si>
    <t>Labor (All)</t>
  </si>
  <si>
    <t>TOTAL LABOR COSTS</t>
  </si>
  <si>
    <t>Wages/Salaries</t>
  </si>
  <si>
    <t>Portion of Whole Farm</t>
  </si>
  <si>
    <t>FICA</t>
  </si>
  <si>
    <t>Workers Comp Ins</t>
  </si>
  <si>
    <t>OPERATING - PREHARVEST</t>
  </si>
  <si>
    <t>Subtotal - PreHarvest Costs</t>
  </si>
  <si>
    <t>FEED</t>
  </si>
  <si>
    <t>OPERATING</t>
  </si>
  <si>
    <t>Feed</t>
  </si>
  <si>
    <t>Land Expenses</t>
  </si>
  <si>
    <t>Medical and Breeding</t>
  </si>
  <si>
    <t xml:space="preserve">WEANED  </t>
  </si>
  <si>
    <t xml:space="preserve">HEAD  </t>
  </si>
  <si>
    <t>Breeding Animals (capital purchases)</t>
  </si>
  <si>
    <t>Females</t>
  </si>
  <si>
    <t>Males</t>
  </si>
  <si>
    <t>TOTAL COSTS &amp; CAPITAL PURCHASES</t>
  </si>
  <si>
    <t>Weaning</t>
  </si>
  <si>
    <t>Percent</t>
  </si>
  <si>
    <t>Weight (lbs)</t>
  </si>
  <si>
    <t>BREAKEVEN ANALYSIS - PER POUND SALE PRICE FOR A CALF TO BREAKEVEN</t>
  </si>
  <si>
    <t>Calculation: annual cow costs divided by weaning weight divided by weaning percent.</t>
  </si>
  <si>
    <t>Seed &amp; Planting</t>
  </si>
  <si>
    <t>Fertilizer &amp; Custom Application</t>
  </si>
  <si>
    <t>Chemicals &amp; Custom Application</t>
  </si>
  <si>
    <t>Irrigation - Assessments/Water/Repairs</t>
  </si>
  <si>
    <t>Harvest, includes Hauling</t>
  </si>
  <si>
    <t xml:space="preserve">PER  </t>
  </si>
  <si>
    <t>Subtotal - Operating Costs</t>
  </si>
  <si>
    <t>CROP 1</t>
  </si>
  <si>
    <t>CROP 2</t>
  </si>
  <si>
    <t>CROP 5</t>
  </si>
  <si>
    <t>CROP 4</t>
  </si>
  <si>
    <t>CROP 3</t>
  </si>
  <si>
    <t>Available at https://ABM.extension.colostate.edu.</t>
  </si>
  <si>
    <t>Minimum Monthly Bank Balance</t>
  </si>
  <si>
    <t>Application 1</t>
  </si>
  <si>
    <t>Application 2</t>
  </si>
  <si>
    <t>Application 3</t>
  </si>
  <si>
    <t>Application 4</t>
  </si>
  <si>
    <t>Total Costs Per Acre for Application 1</t>
  </si>
  <si>
    <t>CHEMICAL NAME</t>
  </si>
  <si>
    <t xml:space="preserve">UNITS  </t>
  </si>
  <si>
    <t xml:space="preserve">COST  </t>
  </si>
  <si>
    <t>Total Costs Per Acre for Application 4</t>
  </si>
  <si>
    <t>Total Costs Per Acre for Application 2</t>
  </si>
  <si>
    <t>Total Costs Per Acre for Application 3</t>
  </si>
  <si>
    <r>
      <rPr>
        <b/>
        <sz val="12"/>
        <color theme="1"/>
        <rFont val="Calibri"/>
        <family val="2"/>
      </rPr>
      <t xml:space="preserve">CHEMICAL INPUT PAGE: </t>
    </r>
    <r>
      <rPr>
        <b/>
        <sz val="11"/>
        <color theme="1"/>
        <rFont val="Calibri"/>
        <family val="2"/>
      </rPr>
      <t xml:space="preserve"> For each crop and each application, enter the chemical name, the units of measure (e.g. oz, lbs), cost per unit of the chemical (if application is included on this page, do not enter application costs on the "crop input" worksheet), and number of units applied per acre.</t>
    </r>
  </si>
  <si>
    <t>BREAKEVEN ANALYSIS - PER ACRE RETURNS FOR PRIMARY CROP OVER TOTAL COSTS ($/ACRE)</t>
  </si>
  <si>
    <t>Beta Test</t>
  </si>
  <si>
    <t>PROJECTED CASH FLOW STATEMENT   -</t>
  </si>
  <si>
    <t>Region of State</t>
  </si>
  <si>
    <t>Breeding Livestock</t>
  </si>
  <si>
    <t>Grazing Livestock</t>
  </si>
  <si>
    <t>Livestock, Confined Feeding</t>
  </si>
  <si>
    <t>Livestock, Grazing</t>
  </si>
  <si>
    <t>Livestock, Breeding</t>
  </si>
  <si>
    <t>CAPITAL LEASES &amp; DEBT PAYMENTS</t>
  </si>
  <si>
    <t>Ewe-Lamb</t>
  </si>
  <si>
    <t>Feeding Livestock</t>
  </si>
  <si>
    <t>Wether Lambs</t>
  </si>
  <si>
    <t>Ewe Lambs</t>
  </si>
  <si>
    <t>Replacement Rate</t>
  </si>
  <si>
    <t>Weaning Rate</t>
  </si>
  <si>
    <t>Annual Death Loss, Number</t>
  </si>
  <si>
    <t>Annual Death Loss, percentage</t>
  </si>
  <si>
    <t>Number</t>
  </si>
  <si>
    <t>Average</t>
  </si>
  <si>
    <t>Net</t>
  </si>
  <si>
    <t>Sale Price</t>
  </si>
  <si>
    <t>Sale Wt</t>
  </si>
  <si>
    <t>Weaned Animals</t>
  </si>
  <si>
    <t>Breeding Livestock Enterprise</t>
  </si>
  <si>
    <t>ANIMAL PRODUCTION</t>
  </si>
  <si>
    <t>Total Number to be Replaced</t>
  </si>
  <si>
    <t>Number to be Purchased</t>
  </si>
  <si>
    <t>Number of Retained Replacements Needed</t>
  </si>
  <si>
    <t>Total Number in Herd</t>
  </si>
  <si>
    <t>($/lb)</t>
  </si>
  <si>
    <t>(lbs/hd)</t>
  </si>
  <si>
    <t>(hd)</t>
  </si>
  <si>
    <t>Portion of Weaned Males which are "Intact"</t>
  </si>
  <si>
    <t>Income</t>
  </si>
  <si>
    <t>GROSS INCOME FROM PRODUCTION</t>
  </si>
  <si>
    <t xml:space="preserve"> Per lb </t>
  </si>
  <si>
    <t>FEED &amp; SUPPLEMENT</t>
  </si>
  <si>
    <t>Vaccines</t>
  </si>
  <si>
    <t>OTHER</t>
  </si>
  <si>
    <t>CAPITAL PURCHASES OF BREEDING ANIMALS</t>
  </si>
  <si>
    <t>Permanent Fencing</t>
  </si>
  <si>
    <t>Cull Breeding Animals</t>
  </si>
  <si>
    <t>CAPITAL SALES OF BREEDING ANIMALS</t>
  </si>
  <si>
    <t xml:space="preserve">PER ANIMAL  </t>
  </si>
  <si>
    <t>Grazing Lambs</t>
  </si>
  <si>
    <t>BREEDING LIVESTOCK</t>
  </si>
  <si>
    <t>GRAZING LIVESTOCK ENTERPRISE:</t>
  </si>
  <si>
    <t>Animals Purchased</t>
  </si>
  <si>
    <t>Yearling Steers</t>
  </si>
  <si>
    <t>Replacement Heifers</t>
  </si>
  <si>
    <t>Mixed Calves</t>
  </si>
  <si>
    <t>Replacement Ewes</t>
  </si>
  <si>
    <t>Mixed Lambs</t>
  </si>
  <si>
    <t>Wether Kids</t>
  </si>
  <si>
    <t>Doe Kids</t>
  </si>
  <si>
    <t>Replacement Does</t>
  </si>
  <si>
    <t>Mixed Kids</t>
  </si>
  <si>
    <t xml:space="preserve">($/lb)  </t>
  </si>
  <si>
    <t xml:space="preserve">Value  </t>
  </si>
  <si>
    <t xml:space="preserve">($/hd)  </t>
  </si>
  <si>
    <t>Animals Sold</t>
  </si>
  <si>
    <t xml:space="preserve">(hd)  </t>
  </si>
  <si>
    <t xml:space="preserve">Avg. Wt.  </t>
  </si>
  <si>
    <t xml:space="preserve">(lbs/head)  </t>
  </si>
  <si>
    <t>Percentage Incurred Each Month</t>
  </si>
  <si>
    <t>PRODUCTION SUMMARY</t>
  </si>
  <si>
    <t>Number of Days Owned</t>
  </si>
  <si>
    <t>Hay, Other Forage</t>
  </si>
  <si>
    <t>Per Head</t>
  </si>
  <si>
    <t xml:space="preserve"> Per lb  </t>
  </si>
  <si>
    <t>Miscellaneous Medicines</t>
  </si>
  <si>
    <t>LIVESTOCK MEDICAL &amp; OTHER SUPPLIES</t>
  </si>
  <si>
    <t xml:space="preserve">Per Animal  </t>
  </si>
  <si>
    <t>Medical &amp; Other Supplies</t>
  </si>
  <si>
    <t>NET RECEIPTS FROM ANIMALS</t>
  </si>
  <si>
    <t>BREAKEVEN ANALYSIS</t>
  </si>
  <si>
    <t>Sale</t>
  </si>
  <si>
    <t>Sale Prices</t>
  </si>
  <si>
    <t>Grazing Cattle</t>
  </si>
  <si>
    <t>Grazing Kids</t>
  </si>
  <si>
    <t>Total Weight Gain (lbs/head)</t>
  </si>
  <si>
    <t>Average Daily Gain (lbs/head/day)</t>
  </si>
  <si>
    <t>Cost Per Pound of Gain</t>
  </si>
  <si>
    <t>Utilities (not irrigation energy)</t>
  </si>
  <si>
    <t>Insurance</t>
  </si>
  <si>
    <t>- Liability and Other</t>
  </si>
  <si>
    <t>- Revenue (whole farm)</t>
  </si>
  <si>
    <t>- Auto</t>
  </si>
  <si>
    <t>PASTURE LAND EXPENSES &amp; CAPITAL PURCHASES</t>
  </si>
  <si>
    <t>OTHER FARM EXPENSES</t>
  </si>
  <si>
    <t>Portion of Weaned Animals which are Male</t>
  </si>
  <si>
    <t>Doe-Kid</t>
  </si>
  <si>
    <t>CONFINED LIVESTOCK FEEDING ENTERPRISE:</t>
  </si>
  <si>
    <t>Cattle on Feed</t>
  </si>
  <si>
    <t>Lambs on Feed</t>
  </si>
  <si>
    <t>Kids on Feed</t>
  </si>
  <si>
    <t>Total Days Animals Owned</t>
  </si>
  <si>
    <t>Ration #1</t>
  </si>
  <si>
    <t xml:space="preserve">Days on  </t>
  </si>
  <si>
    <t>Ration</t>
  </si>
  <si>
    <t>Quantity Fed</t>
  </si>
  <si>
    <t>Per Day</t>
  </si>
  <si>
    <t>(lbs)</t>
  </si>
  <si>
    <t>Price</t>
  </si>
  <si>
    <t>Per LB</t>
  </si>
  <si>
    <t>Ration #2</t>
  </si>
  <si>
    <t>Ration #3</t>
  </si>
  <si>
    <t>Ration #4</t>
  </si>
  <si>
    <t>Days</t>
  </si>
  <si>
    <t>Other Feed</t>
  </si>
  <si>
    <t>CUSTOM FEEDING</t>
  </si>
  <si>
    <t>Period #1</t>
  </si>
  <si>
    <t>Period #2</t>
  </si>
  <si>
    <t>Period #3</t>
  </si>
  <si>
    <t>Period #4</t>
  </si>
  <si>
    <t>Yardage</t>
  </si>
  <si>
    <t>YARDAGE &amp; SIMILAR COSTS</t>
  </si>
  <si>
    <t>Vaccine #1</t>
  </si>
  <si>
    <t>Vaccine #2</t>
  </si>
  <si>
    <t>Custom Feeding</t>
  </si>
  <si>
    <t>This section pertains to full-time, year-round employees and other employees who are paid a salary. Do not include hourly labor reported in enterprise budgets.</t>
  </si>
  <si>
    <t>Animals</t>
  </si>
  <si>
    <t>Feeding Livestock Enterprise</t>
  </si>
  <si>
    <t>Grazing Livestock Enterprise</t>
  </si>
  <si>
    <t>Labor - Annual Salaries + FICA</t>
  </si>
  <si>
    <t>Supplies (including fencing supplies)</t>
  </si>
  <si>
    <t>Revenue</t>
  </si>
  <si>
    <t>Auto and Liability</t>
  </si>
  <si>
    <t>Breeding Livesock</t>
  </si>
  <si>
    <t>New Permanent Fence</t>
  </si>
  <si>
    <t>Crop Insurance Indemnity Payments</t>
  </si>
  <si>
    <r>
      <t xml:space="preserve">This </t>
    </r>
    <r>
      <rPr>
        <i/>
        <sz val="11"/>
        <color theme="1"/>
        <rFont val="Calibri"/>
        <family val="2"/>
      </rPr>
      <t>ABM Decision Tool</t>
    </r>
    <r>
      <rPr>
        <sz val="11"/>
        <color theme="1"/>
        <rFont val="Calibri"/>
        <family val="2"/>
      </rPr>
      <t xml:space="preserve"> is designed for agricultural producers to estimate the costs, returns, and breakeven prices for five crops and three livestock enterprises. Additionally, the numbers from each budget are combined to project a total farm/ranch cash flow statement. </t>
    </r>
  </si>
  <si>
    <t>Some cells will have a green colored background and blue font. Click on the colored cell. Click on the "down arrow" which will appear immediately to the right of the cell to reveal a list of items. Use the computer mouse to see all the options ("Other" will be the last item in each list). Left click to select the desired item.</t>
  </si>
  <si>
    <t>Cells with a red triangle in the upper right corner contain a note with guidelines and/or instructions. Hover your cursor over the cell and a note will be displayed.</t>
  </si>
  <si>
    <t>Select up to five (5) crops and three (3) livestock enterprises for this analysis. Also select a percentage of overhead costs to be allocated to each crop and livestock enterprise selected.</t>
  </si>
  <si>
    <t>Go to the next worksheet.</t>
  </si>
  <si>
    <t>Livestock - Grazing Animals</t>
  </si>
  <si>
    <t>Livestock - Breeding Animals</t>
  </si>
  <si>
    <t>Pasture</t>
  </si>
  <si>
    <t>Purchased Feed &amp; Supplements</t>
  </si>
  <si>
    <t>Medical and Other Supplies</t>
  </si>
  <si>
    <t>Livestock - Confined Feeding Animals</t>
  </si>
  <si>
    <t>Yardage + Similar Costs</t>
  </si>
  <si>
    <t>Feed + Salt/Minerals</t>
  </si>
  <si>
    <t>Animals Purchased for Resale</t>
  </si>
  <si>
    <r>
      <t xml:space="preserve">Note:  This </t>
    </r>
    <r>
      <rPr>
        <b/>
        <i/>
        <sz val="11"/>
        <color rgb="FF008000"/>
        <rFont val="Calibri"/>
        <family val="2"/>
      </rPr>
      <t>ABM Decision Tool</t>
    </r>
    <r>
      <rPr>
        <b/>
        <sz val="11"/>
        <color rgb="FF008000"/>
        <rFont val="Calibri"/>
        <family val="2"/>
      </rPr>
      <t xml:space="preserve"> is designed so as to provide the user with significant flexibility. There are more data entry points than most users will need to generate Enterprise Budgets and a Statement of Cashflows for their operations. Please do NOT be overwhelmed. Use the template in the way that works best for you.</t>
    </r>
  </si>
  <si>
    <t>Please select the tab "Basic Info" to begin analyzing the economics of your crop and livestock enterprises.</t>
  </si>
  <si>
    <t>You can enter 4 applications for 5 crops.</t>
  </si>
  <si>
    <t>Depreciation</t>
  </si>
  <si>
    <t>Total Annual Costs</t>
  </si>
  <si>
    <t>Pasture, Fertilizer/Chemicals/Other</t>
  </si>
  <si>
    <t>Fencing, New and Repairs</t>
  </si>
  <si>
    <t>Livestock Supplies</t>
  </si>
  <si>
    <t>Repairs &amp; Farm Supplies</t>
  </si>
  <si>
    <t>Repairs and Farm Supplies</t>
  </si>
  <si>
    <t>Labor (NOT general labor)</t>
  </si>
  <si>
    <t>Authors:  Jeffrey E. Tranel, Jenny Beiermann, and R. Brent Young. March 2025.</t>
  </si>
  <si>
    <r>
      <rPr>
        <b/>
        <sz val="22"/>
        <color rgb="FF008000"/>
        <rFont val="Comic Sans MS"/>
        <family val="4"/>
      </rPr>
      <t>E</t>
    </r>
    <r>
      <rPr>
        <b/>
        <sz val="14"/>
        <color theme="1"/>
        <rFont val="Comic Sans MS"/>
        <family val="4"/>
      </rPr>
      <t xml:space="preserve">nterprise </t>
    </r>
    <r>
      <rPr>
        <b/>
        <sz val="22"/>
        <color rgb="FF008000"/>
        <rFont val="Comic Sans MS"/>
        <family val="4"/>
      </rPr>
      <t>P</t>
    </r>
    <r>
      <rPr>
        <b/>
        <sz val="14"/>
        <color theme="1"/>
        <rFont val="Comic Sans MS"/>
        <family val="4"/>
      </rPr>
      <t xml:space="preserve">rofitability and </t>
    </r>
    <r>
      <rPr>
        <b/>
        <sz val="22"/>
        <color rgb="FF008000"/>
        <rFont val="Comic Sans MS"/>
        <family val="4"/>
      </rPr>
      <t>I</t>
    </r>
    <r>
      <rPr>
        <b/>
        <sz val="14"/>
        <color theme="1"/>
        <rFont val="Comic Sans MS"/>
        <family val="4"/>
      </rPr>
      <t xml:space="preserve">nput </t>
    </r>
    <r>
      <rPr>
        <b/>
        <sz val="22"/>
        <color rgb="FF008000"/>
        <rFont val="Comic Sans MS"/>
        <family val="4"/>
      </rPr>
      <t>C</t>
    </r>
    <r>
      <rPr>
        <b/>
        <sz val="14"/>
        <color theme="1"/>
        <rFont val="Comic Sans MS"/>
        <family val="4"/>
      </rPr>
      <t>ontrol, v. 2025m</t>
    </r>
  </si>
  <si>
    <t>Cull Cows</t>
  </si>
  <si>
    <t>Swine</t>
  </si>
  <si>
    <t>Swine on Feed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</si>
</sst>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0_);[Red]\(0.00\)"/>
    <numFmt numFmtId="165" formatCode="_(* #,##0_);_(* \(#,##0\);_(* &quot;-&quot;??_);_(@_)"/>
    <numFmt numFmtId="166" formatCode="0_)"/>
    <numFmt numFmtId="167" formatCode="0.00_)"/>
    <numFmt numFmtId="168" formatCode="#,##0.0000_);[Red]\(#,##0.0000\)"/>
  </numFmts>
  <fonts count="76" x14ac:knownFonts="1">
    <font>
      <sz val="11"/>
      <color theme="1"/>
      <name val="Calibri"/>
      <family val="2"/>
    </font>
    <font>
      <b/>
      <sz val="11"/>
      <color theme="1"/>
      <name val="Calibri"/>
      <family val="2"/>
    </font>
    <font>
      <sz val="11"/>
      <color rgb="FF0000FF"/>
      <name val="Calibri"/>
      <family val="2"/>
    </font>
    <font>
      <i/>
      <sz val="9"/>
      <color theme="1"/>
      <name val="Calibri"/>
      <family val="2"/>
    </font>
    <font>
      <sz val="9"/>
      <color theme="1"/>
      <name val="Calibri"/>
      <family val="2"/>
    </font>
    <font>
      <sz val="10"/>
      <color theme="1"/>
      <name val="Calibri"/>
      <family val="2"/>
    </font>
    <font>
      <b/>
      <sz val="10"/>
      <color theme="1"/>
      <name val="Calibri"/>
      <family val="2"/>
    </font>
    <font>
      <sz val="11"/>
      <name val="Calibri"/>
      <family val="2"/>
    </font>
    <font>
      <sz val="10"/>
      <color rgb="FF0000FF"/>
      <name val="Calibri"/>
      <family val="2"/>
    </font>
    <font>
      <sz val="11"/>
      <color theme="1"/>
      <name val="Calibri"/>
      <family val="2"/>
    </font>
    <font>
      <i/>
      <sz val="10"/>
      <color rgb="FF0000FF"/>
      <name val="Calibri"/>
      <family val="2"/>
    </font>
    <font>
      <b/>
      <sz val="11"/>
      <color theme="0"/>
      <name val="Calibri"/>
      <family val="2"/>
    </font>
    <font>
      <b/>
      <sz val="14"/>
      <name val="Arial Rounded MT Bold"/>
      <family val="2"/>
    </font>
    <font>
      <b/>
      <sz val="11"/>
      <name val="Calibri"/>
      <family val="2"/>
    </font>
    <font>
      <sz val="10"/>
      <name val="Calibri"/>
      <family val="2"/>
    </font>
    <font>
      <b/>
      <sz val="10"/>
      <name val="Calibri"/>
      <family val="2"/>
    </font>
    <font>
      <sz val="10"/>
      <color rgb="FF3333FF"/>
      <name val="Calibri"/>
      <family val="2"/>
    </font>
    <font>
      <b/>
      <i/>
      <sz val="10"/>
      <color rgb="FFFF0000"/>
      <name val="Calibri"/>
      <family val="2"/>
    </font>
    <font>
      <sz val="12"/>
      <name val="Helv"/>
    </font>
    <font>
      <sz val="10"/>
      <name val="Arial"/>
      <family val="2"/>
    </font>
    <font>
      <i/>
      <sz val="9"/>
      <color rgb="FF0000FF"/>
      <name val="Calibri"/>
      <family val="2"/>
    </font>
    <font>
      <b/>
      <i/>
      <sz val="9"/>
      <color rgb="FFFF0000"/>
      <name val="Calibri"/>
      <family val="2"/>
    </font>
    <font>
      <b/>
      <sz val="14"/>
      <color rgb="FF008000"/>
      <name val="Comic Sans MS"/>
      <family val="4"/>
    </font>
    <font>
      <b/>
      <sz val="12"/>
      <color theme="1"/>
      <name val="Calibri"/>
      <family val="2"/>
    </font>
    <font>
      <sz val="9"/>
      <color indexed="81"/>
      <name val="Tahoma"/>
      <family val="2"/>
    </font>
    <font>
      <b/>
      <i/>
      <sz val="8"/>
      <color rgb="FFFF0000"/>
      <name val="Calibri"/>
      <family val="2"/>
    </font>
    <font>
      <b/>
      <sz val="10"/>
      <color rgb="FF008000"/>
      <name val="Calibri"/>
      <family val="2"/>
    </font>
    <font>
      <sz val="10"/>
      <color rgb="FF00B050"/>
      <name val="Calibri"/>
      <family val="2"/>
    </font>
    <font>
      <b/>
      <sz val="12"/>
      <color rgb="FF008000"/>
      <name val="Calibri"/>
      <family val="2"/>
    </font>
    <font>
      <i/>
      <sz val="10"/>
      <color theme="1"/>
      <name val="Calibri"/>
      <family val="2"/>
    </font>
    <font>
      <b/>
      <sz val="10"/>
      <color rgb="FF00B050"/>
      <name val="Calibri"/>
      <family val="2"/>
    </font>
    <font>
      <b/>
      <sz val="12"/>
      <name val="Calibri"/>
      <family val="2"/>
    </font>
    <font>
      <sz val="10"/>
      <name val="Calibri"/>
      <family val="2"/>
      <scheme val="minor"/>
    </font>
    <font>
      <b/>
      <sz val="10"/>
      <name val="Calibri"/>
      <family val="2"/>
      <scheme val="minor"/>
    </font>
    <font>
      <sz val="10"/>
      <color indexed="12"/>
      <name val="Calibri"/>
      <family val="2"/>
      <scheme val="minor"/>
    </font>
    <font>
      <sz val="10"/>
      <color rgb="FF0000FF"/>
      <name val="Calibri"/>
      <family val="2"/>
      <scheme val="minor"/>
    </font>
    <font>
      <b/>
      <sz val="8"/>
      <color rgb="FFFF0000"/>
      <name val="Calibri"/>
      <family val="2"/>
    </font>
    <font>
      <sz val="9"/>
      <name val="Calibri"/>
      <family val="2"/>
      <scheme val="minor"/>
    </font>
    <font>
      <b/>
      <sz val="9"/>
      <color rgb="FF008000"/>
      <name val="Calibri"/>
      <family val="2"/>
    </font>
    <font>
      <b/>
      <sz val="8"/>
      <color rgb="FF008000"/>
      <name val="Calibri"/>
      <family val="2"/>
    </font>
    <font>
      <b/>
      <i/>
      <sz val="12"/>
      <color rgb="FF008000"/>
      <name val="Calibri"/>
      <family val="2"/>
    </font>
    <font>
      <b/>
      <sz val="9"/>
      <color rgb="FFFF0000"/>
      <name val="Calibri"/>
      <family val="2"/>
    </font>
    <font>
      <sz val="11"/>
      <color theme="1"/>
      <name val="Calibri"/>
      <family val="2"/>
      <scheme val="minor"/>
    </font>
    <font>
      <b/>
      <sz val="14"/>
      <color theme="1"/>
      <name val="Calibri"/>
      <family val="2"/>
    </font>
    <font>
      <sz val="11"/>
      <color theme="0"/>
      <name val="Calibri"/>
      <family val="2"/>
    </font>
    <font>
      <b/>
      <sz val="14"/>
      <color rgb="FF009900"/>
      <name val="Calibri"/>
      <family val="2"/>
    </font>
    <font>
      <i/>
      <sz val="8"/>
      <color theme="1"/>
      <name val="Calibri"/>
      <family val="2"/>
    </font>
    <font>
      <sz val="11"/>
      <color theme="1" tint="4.9989318521683403E-2"/>
      <name val="Calibri"/>
      <family val="2"/>
    </font>
    <font>
      <b/>
      <sz val="11"/>
      <color theme="1" tint="4.9989318521683403E-2"/>
      <name val="Calibri"/>
      <family val="2"/>
    </font>
    <font>
      <i/>
      <sz val="9"/>
      <color theme="1" tint="4.9989318521683403E-2"/>
      <name val="Calibri"/>
      <family val="2"/>
    </font>
    <font>
      <sz val="10"/>
      <color indexed="81"/>
      <name val="Tahoma"/>
      <family val="2"/>
    </font>
    <font>
      <b/>
      <sz val="10"/>
      <color theme="1" tint="4.9989318521683403E-2"/>
      <name val="Calibri"/>
      <family val="2"/>
    </font>
    <font>
      <sz val="10"/>
      <color theme="1" tint="4.9989318521683403E-2"/>
      <name val="Calibri"/>
      <family val="2"/>
    </font>
    <font>
      <b/>
      <sz val="12"/>
      <color rgb="FF009900"/>
      <name val="Calibri"/>
      <family val="2"/>
    </font>
    <font>
      <b/>
      <sz val="16"/>
      <color rgb="FF008000"/>
      <name val="Calibri"/>
      <family val="2"/>
    </font>
    <font>
      <sz val="16"/>
      <color rgb="FF008000"/>
      <name val="Calibri"/>
      <family val="2"/>
    </font>
    <font>
      <b/>
      <sz val="14"/>
      <color theme="1"/>
      <name val="Comic Sans MS"/>
      <family val="4"/>
    </font>
    <font>
      <b/>
      <sz val="22"/>
      <color rgb="FF008000"/>
      <name val="Comic Sans MS"/>
      <family val="4"/>
    </font>
    <font>
      <sz val="10"/>
      <color theme="1"/>
      <name val="Calibri"/>
      <family val="2"/>
      <scheme val="minor"/>
    </font>
    <font>
      <b/>
      <sz val="12"/>
      <color rgb="FF008000"/>
      <name val="Arial Rounded MT Bold"/>
      <family val="2"/>
    </font>
    <font>
      <sz val="10"/>
      <color theme="1" tint="4.9989318521683403E-2"/>
      <name val="Calibri"/>
      <family val="2"/>
      <scheme val="minor"/>
    </font>
    <font>
      <b/>
      <i/>
      <sz val="9"/>
      <color rgb="FFFF0000"/>
      <name val="Calibri"/>
      <family val="2"/>
      <scheme val="minor"/>
    </font>
    <font>
      <i/>
      <sz val="10"/>
      <color indexed="81"/>
      <name val="Tahoma"/>
      <family val="2"/>
    </font>
    <font>
      <b/>
      <i/>
      <sz val="11"/>
      <color rgb="FFFF0000"/>
      <name val="Calibri"/>
      <family val="2"/>
      <scheme val="minor"/>
    </font>
    <font>
      <b/>
      <i/>
      <sz val="8.5"/>
      <color rgb="FFFF0000"/>
      <name val="Calibri"/>
      <family val="2"/>
    </font>
    <font>
      <sz val="10"/>
      <color theme="0"/>
      <name val="Calibri"/>
      <family val="2"/>
    </font>
    <font>
      <i/>
      <sz val="9"/>
      <color theme="0"/>
      <name val="Calibri"/>
      <family val="2"/>
    </font>
    <font>
      <i/>
      <sz val="11"/>
      <color theme="1"/>
      <name val="Calibri"/>
      <family val="2"/>
    </font>
    <font>
      <b/>
      <sz val="10"/>
      <color theme="0"/>
      <name val="Calibri"/>
      <family val="2"/>
    </font>
    <font>
      <b/>
      <sz val="10"/>
      <color theme="0"/>
      <name val="Calibri"/>
      <family val="2"/>
      <scheme val="minor"/>
    </font>
    <font>
      <b/>
      <sz val="11"/>
      <color rgb="FF008000"/>
      <name val="Calibri"/>
      <family val="2"/>
    </font>
    <font>
      <b/>
      <i/>
      <sz val="11"/>
      <color rgb="FF008000"/>
      <name val="Calibri"/>
      <family val="2"/>
    </font>
    <font>
      <b/>
      <sz val="12"/>
      <color theme="0"/>
      <name val="Calibri"/>
      <family val="2"/>
    </font>
    <font>
      <b/>
      <i/>
      <sz val="10"/>
      <color rgb="FF008000"/>
      <name val="Calibri"/>
      <family val="2"/>
    </font>
    <font>
      <b/>
      <sz val="12"/>
      <color rgb="FFFFFF00"/>
      <name val="Calibri"/>
      <family val="2"/>
    </font>
    <font>
      <sz val="11"/>
      <color indexed="81"/>
      <name val="Tahoma"/>
      <family val="2"/>
    </font>
  </fonts>
  <fills count="26">
    <fill>
      <patternFill patternType="none"/>
    </fill>
    <fill>
      <patternFill patternType="gray125"/>
    </fill>
    <fill>
      <patternFill patternType="solid">
        <fgColor rgb="FFFFFFCC"/>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2" tint="-0.749992370372631"/>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rgb="FF0080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1"/>
        <bgColor indexed="64"/>
      </patternFill>
    </fill>
    <fill>
      <patternFill patternType="solid">
        <fgColor rgb="FFFF0000"/>
        <bgColor indexed="64"/>
      </patternFill>
    </fill>
    <fill>
      <patternFill patternType="solid">
        <fgColor rgb="FF7030A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auto="1"/>
      </top>
      <bottom style="thin">
        <color auto="1"/>
      </bottom>
      <diagonal/>
    </border>
    <border>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dotted">
        <color indexed="64"/>
      </top>
      <bottom/>
      <diagonal/>
    </border>
    <border>
      <left/>
      <right/>
      <top/>
      <bottom style="dotted">
        <color indexed="64"/>
      </bottom>
      <diagonal/>
    </border>
    <border>
      <left/>
      <right/>
      <top style="dotted">
        <color indexed="64"/>
      </top>
      <bottom style="medium">
        <color indexed="64"/>
      </bottom>
      <diagonal/>
    </border>
    <border>
      <left/>
      <right/>
      <top style="thin">
        <color auto="1"/>
      </top>
      <bottom style="medium">
        <color indexed="64"/>
      </bottom>
      <diagonal/>
    </border>
  </borders>
  <cellStyleXfs count="11">
    <xf numFmtId="0" fontId="0" fillId="0" borderId="0"/>
    <xf numFmtId="43" fontId="9" fillId="0" borderId="0" applyFont="0" applyFill="0" applyBorder="0" applyAlignment="0" applyProtection="0"/>
    <xf numFmtId="9" fontId="9" fillId="0" borderId="0" applyFont="0" applyFill="0" applyBorder="0" applyAlignment="0" applyProtection="0"/>
    <xf numFmtId="0" fontId="18" fillId="0" borderId="0"/>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19" fillId="0" borderId="0"/>
    <xf numFmtId="0" fontId="42" fillId="0" borderId="0"/>
    <xf numFmtId="44" fontId="42" fillId="0" borderId="0" applyFont="0" applyFill="0" applyBorder="0" applyAlignment="0" applyProtection="0"/>
    <xf numFmtId="44" fontId="9" fillId="0" borderId="0" applyFont="0" applyFill="0" applyBorder="0" applyAlignment="0" applyProtection="0"/>
  </cellStyleXfs>
  <cellXfs count="601">
    <xf numFmtId="0" fontId="0" fillId="0" borderId="0" xfId="0"/>
    <xf numFmtId="0" fontId="0" fillId="0" borderId="0" xfId="0" applyAlignment="1">
      <alignment vertical="center"/>
    </xf>
    <xf numFmtId="0" fontId="1" fillId="0" borderId="0" xfId="0" applyFont="1" applyAlignment="1">
      <alignment vertical="center"/>
    </xf>
    <xf numFmtId="0" fontId="1" fillId="0" borderId="5"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3" xfId="0" applyFont="1" applyBorder="1" applyAlignment="1">
      <alignment vertical="center"/>
    </xf>
    <xf numFmtId="0" fontId="5" fillId="0" borderId="0" xfId="0" applyFont="1" applyAlignment="1">
      <alignment horizontal="center" vertical="center"/>
    </xf>
    <xf numFmtId="8" fontId="5" fillId="0" borderId="0" xfId="0" applyNumberFormat="1" applyFont="1" applyAlignment="1">
      <alignment vertical="center"/>
    </xf>
    <xf numFmtId="40" fontId="5" fillId="0" borderId="0" xfId="0" applyNumberFormat="1" applyFont="1" applyAlignment="1">
      <alignment vertical="center"/>
    </xf>
    <xf numFmtId="0" fontId="5" fillId="0" borderId="16" xfId="0" applyFont="1" applyBorder="1" applyAlignment="1">
      <alignment vertical="center"/>
    </xf>
    <xf numFmtId="0" fontId="5" fillId="0" borderId="2" xfId="0" applyFont="1" applyBorder="1" applyAlignment="1">
      <alignment vertical="center"/>
    </xf>
    <xf numFmtId="0" fontId="0" fillId="4" borderId="0" xfId="0" applyFill="1" applyAlignment="1">
      <alignment vertical="center"/>
    </xf>
    <xf numFmtId="0" fontId="0" fillId="9" borderId="0" xfId="0" applyFill="1" applyAlignment="1">
      <alignment vertical="center"/>
    </xf>
    <xf numFmtId="0" fontId="0" fillId="6" borderId="0" xfId="0" applyFill="1" applyAlignment="1">
      <alignment vertical="center"/>
    </xf>
    <xf numFmtId="0" fontId="0" fillId="10" borderId="0" xfId="0" applyFill="1" applyAlignment="1">
      <alignment vertical="center"/>
    </xf>
    <xf numFmtId="9" fontId="10" fillId="0" borderId="8" xfId="0" applyNumberFormat="1" applyFont="1" applyBorder="1" applyAlignment="1">
      <alignment horizontal="center" vertical="center"/>
    </xf>
    <xf numFmtId="0" fontId="11" fillId="13" borderId="0" xfId="0" applyFont="1" applyFill="1" applyAlignment="1">
      <alignment vertical="center"/>
    </xf>
    <xf numFmtId="38" fontId="5" fillId="0" borderId="0" xfId="0" applyNumberFormat="1" applyFont="1" applyAlignment="1">
      <alignment vertical="center"/>
    </xf>
    <xf numFmtId="0" fontId="2" fillId="9" borderId="0" xfId="0" applyFont="1" applyFill="1" applyAlignment="1">
      <alignment vertical="center"/>
    </xf>
    <xf numFmtId="0" fontId="4" fillId="0" borderId="0" xfId="0" applyFont="1" applyAlignment="1">
      <alignment vertical="center"/>
    </xf>
    <xf numFmtId="0" fontId="0" fillId="12" borderId="0" xfId="0" applyFill="1" applyAlignment="1">
      <alignment horizontal="left" vertical="center"/>
    </xf>
    <xf numFmtId="0" fontId="11" fillId="13" borderId="0" xfId="0" applyFont="1" applyFill="1" applyAlignment="1">
      <alignment horizontal="center" vertical="center"/>
    </xf>
    <xf numFmtId="0" fontId="11" fillId="14" borderId="0" xfId="0" applyFont="1" applyFill="1" applyAlignment="1">
      <alignment vertical="center"/>
    </xf>
    <xf numFmtId="0" fontId="0" fillId="15" borderId="0" xfId="0" applyFill="1" applyAlignment="1">
      <alignment vertical="center"/>
    </xf>
    <xf numFmtId="0" fontId="11" fillId="14" borderId="0" xfId="0" applyFont="1" applyFill="1" applyAlignment="1">
      <alignment horizontal="left" vertical="center"/>
    </xf>
    <xf numFmtId="0" fontId="0" fillId="12" borderId="0" xfId="0" applyFill="1" applyAlignment="1">
      <alignment vertical="center"/>
    </xf>
    <xf numFmtId="0" fontId="11" fillId="16" borderId="0" xfId="0" applyFont="1" applyFill="1" applyAlignment="1">
      <alignment vertical="center"/>
    </xf>
    <xf numFmtId="0" fontId="7" fillId="9" borderId="0" xfId="0" applyFont="1" applyFill="1" applyAlignment="1">
      <alignment vertical="center"/>
    </xf>
    <xf numFmtId="0" fontId="11" fillId="17" borderId="0" xfId="0" applyFont="1" applyFill="1" applyAlignment="1">
      <alignment vertical="center"/>
    </xf>
    <xf numFmtId="0" fontId="7" fillId="11" borderId="0" xfId="0" applyFont="1" applyFill="1" applyAlignment="1">
      <alignment vertical="center"/>
    </xf>
    <xf numFmtId="0" fontId="0" fillId="11" borderId="0" xfId="0" applyFill="1" applyAlignment="1">
      <alignment vertical="center"/>
    </xf>
    <xf numFmtId="0" fontId="11" fillId="8" borderId="0" xfId="0" applyFont="1" applyFill="1" applyAlignment="1">
      <alignment vertical="center"/>
    </xf>
    <xf numFmtId="0" fontId="0" fillId="7" borderId="0" xfId="0" applyFill="1" applyAlignment="1">
      <alignment vertical="center"/>
    </xf>
    <xf numFmtId="0" fontId="11" fillId="18" borderId="0" xfId="0" applyFont="1" applyFill="1" applyAlignment="1">
      <alignment vertical="center"/>
    </xf>
    <xf numFmtId="0" fontId="23" fillId="0" borderId="0" xfId="0" applyFont="1" applyAlignment="1">
      <alignment vertical="center"/>
    </xf>
    <xf numFmtId="0" fontId="0" fillId="20" borderId="0" xfId="0" applyFill="1"/>
    <xf numFmtId="0" fontId="23" fillId="20" borderId="0" xfId="0" applyFont="1" applyFill="1" applyAlignment="1">
      <alignment vertical="center"/>
    </xf>
    <xf numFmtId="0" fontId="0" fillId="20" borderId="0" xfId="0" applyFill="1" applyAlignment="1">
      <alignment vertical="top"/>
    </xf>
    <xf numFmtId="0" fontId="0" fillId="20" borderId="3" xfId="0" applyFill="1" applyBorder="1"/>
    <xf numFmtId="0" fontId="0" fillId="20" borderId="0" xfId="0" applyFill="1" applyAlignment="1">
      <alignment horizontal="left" vertical="top"/>
    </xf>
    <xf numFmtId="0" fontId="1" fillId="0" borderId="0" xfId="0" applyFont="1" applyAlignment="1">
      <alignment vertical="top"/>
    </xf>
    <xf numFmtId="0" fontId="0" fillId="0" borderId="0" xfId="0" applyAlignment="1">
      <alignment horizontal="right" vertical="center"/>
    </xf>
    <xf numFmtId="0" fontId="11" fillId="13" borderId="0" xfId="0" applyFont="1" applyFill="1" applyAlignment="1">
      <alignment horizontal="left" vertical="center"/>
    </xf>
    <xf numFmtId="0" fontId="4" fillId="0" borderId="0" xfId="0" applyFont="1" applyAlignment="1">
      <alignment horizontal="center" vertical="center"/>
    </xf>
    <xf numFmtId="9" fontId="4" fillId="0" borderId="0" xfId="0" applyNumberFormat="1" applyFont="1" applyAlignment="1">
      <alignment horizontal="center" vertical="center"/>
    </xf>
    <xf numFmtId="0" fontId="7" fillId="10" borderId="0" xfId="0" applyFont="1" applyFill="1" applyAlignment="1">
      <alignment vertical="center"/>
    </xf>
    <xf numFmtId="9" fontId="0" fillId="12" borderId="0" xfId="0" applyNumberFormat="1" applyFill="1" applyAlignment="1">
      <alignment horizontal="center" vertical="center"/>
    </xf>
    <xf numFmtId="9" fontId="0" fillId="6" borderId="0" xfId="0" applyNumberFormat="1" applyFill="1" applyAlignment="1">
      <alignment horizontal="center" vertical="center"/>
    </xf>
    <xf numFmtId="0" fontId="0" fillId="6" borderId="0" xfId="0" applyFill="1" applyAlignment="1">
      <alignment horizontal="center" vertical="center"/>
    </xf>
    <xf numFmtId="0" fontId="5" fillId="0" borderId="0" xfId="0" applyFont="1" applyAlignment="1">
      <alignment horizontal="lef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right" vertical="center"/>
    </xf>
    <xf numFmtId="0" fontId="5" fillId="0" borderId="5"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2" xfId="0" applyFont="1" applyBorder="1" applyAlignment="1">
      <alignment horizontal="righ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6" fillId="0" borderId="5" xfId="0" applyFont="1" applyBorder="1" applyAlignment="1">
      <alignment vertical="center"/>
    </xf>
    <xf numFmtId="0" fontId="27"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right" vertical="center"/>
    </xf>
    <xf numFmtId="8" fontId="5" fillId="0" borderId="3" xfId="0" applyNumberFormat="1" applyFont="1" applyBorder="1" applyAlignment="1">
      <alignment vertical="center"/>
    </xf>
    <xf numFmtId="38" fontId="8" fillId="0" borderId="16" xfId="0" applyNumberFormat="1" applyFont="1" applyBorder="1" applyAlignment="1">
      <alignment horizontal="center" vertical="center"/>
    </xf>
    <xf numFmtId="0" fontId="5" fillId="0" borderId="16" xfId="0" applyFont="1" applyBorder="1" applyAlignment="1">
      <alignment horizontal="center" vertical="center"/>
    </xf>
    <xf numFmtId="8" fontId="8" fillId="0" borderId="16" xfId="0" applyNumberFormat="1" applyFont="1" applyBorder="1" applyAlignment="1">
      <alignment horizontal="center" vertical="center"/>
    </xf>
    <xf numFmtId="8" fontId="5" fillId="0" borderId="16" xfId="0" applyNumberFormat="1" applyFont="1" applyBorder="1" applyAlignment="1">
      <alignment vertical="center"/>
    </xf>
    <xf numFmtId="0" fontId="5" fillId="0" borderId="16" xfId="0" applyFont="1" applyBorder="1" applyAlignment="1">
      <alignment horizontal="left"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xf>
    <xf numFmtId="0" fontId="30" fillId="0" borderId="0" xfId="0" applyFont="1" applyAlignment="1">
      <alignment vertical="center"/>
    </xf>
    <xf numFmtId="0" fontId="5" fillId="0" borderId="0" xfId="0" applyFont="1" applyAlignment="1">
      <alignment horizontal="right" vertical="center"/>
    </xf>
    <xf numFmtId="6" fontId="5" fillId="0" borderId="0" xfId="0" applyNumberFormat="1" applyFont="1" applyAlignment="1">
      <alignment vertical="center"/>
    </xf>
    <xf numFmtId="9" fontId="20" fillId="0" borderId="0" xfId="0" applyNumberFormat="1" applyFont="1" applyAlignment="1">
      <alignment horizontal="center" vertical="center"/>
    </xf>
    <xf numFmtId="165" fontId="32" fillId="0" borderId="2" xfId="4" applyNumberFormat="1" applyFont="1" applyBorder="1" applyAlignment="1" applyProtection="1">
      <alignment horizontal="right" vertical="center"/>
    </xf>
    <xf numFmtId="165" fontId="32" fillId="0" borderId="0" xfId="4" applyNumberFormat="1" applyFont="1" applyBorder="1" applyAlignment="1" applyProtection="1">
      <alignment horizontal="right" vertical="center"/>
    </xf>
    <xf numFmtId="40" fontId="34" fillId="2" borderId="1" xfId="4" applyNumberFormat="1" applyFont="1" applyFill="1" applyBorder="1" applyAlignment="1" applyProtection="1">
      <alignment horizontal="right" vertical="center"/>
      <protection locked="0"/>
    </xf>
    <xf numFmtId="38" fontId="32" fillId="0" borderId="0" xfId="4" applyNumberFormat="1" applyFont="1" applyBorder="1" applyAlignment="1" applyProtection="1">
      <alignment vertical="center"/>
    </xf>
    <xf numFmtId="40" fontId="34" fillId="0" borderId="0" xfId="4" applyNumberFormat="1" applyFont="1" applyFill="1" applyBorder="1" applyAlignment="1" applyProtection="1">
      <alignment horizontal="right" vertical="center"/>
    </xf>
    <xf numFmtId="38" fontId="34" fillId="2" borderId="1" xfId="3" applyNumberFormat="1" applyFont="1" applyFill="1" applyBorder="1" applyAlignment="1" applyProtection="1">
      <alignment vertical="center"/>
      <protection locked="0"/>
    </xf>
    <xf numFmtId="40" fontId="34" fillId="2" borderId="1" xfId="3" applyNumberFormat="1" applyFont="1" applyFill="1" applyBorder="1" applyAlignment="1" applyProtection="1">
      <alignment vertical="center"/>
      <protection locked="0"/>
    </xf>
    <xf numFmtId="38" fontId="32" fillId="0" borderId="0" xfId="4" applyNumberFormat="1" applyFont="1" applyFill="1" applyBorder="1" applyAlignment="1" applyProtection="1">
      <alignment vertical="center"/>
    </xf>
    <xf numFmtId="10" fontId="34" fillId="2" borderId="1" xfId="6" applyNumberFormat="1" applyFont="1" applyFill="1" applyBorder="1" applyAlignment="1" applyProtection="1">
      <alignment vertical="center"/>
      <protection locked="0"/>
    </xf>
    <xf numFmtId="164" fontId="5" fillId="0" borderId="0" xfId="0" applyNumberFormat="1" applyFont="1" applyAlignment="1">
      <alignment vertical="center"/>
    </xf>
    <xf numFmtId="164" fontId="29" fillId="0" borderId="0" xfId="0" applyNumberFormat="1" applyFont="1" applyAlignment="1">
      <alignment horizontal="right" vertical="center"/>
    </xf>
    <xf numFmtId="0" fontId="11" fillId="21" borderId="0" xfId="0" applyFont="1" applyFill="1" applyAlignment="1">
      <alignment vertical="center"/>
    </xf>
    <xf numFmtId="0" fontId="11" fillId="21" borderId="0" xfId="0" applyFont="1" applyFill="1" applyAlignment="1">
      <alignment horizontal="left" vertical="center"/>
    </xf>
    <xf numFmtId="0" fontId="8" fillId="0" borderId="0" xfId="0" applyFont="1" applyAlignment="1">
      <alignment horizontal="center" vertical="center"/>
    </xf>
    <xf numFmtId="0" fontId="40" fillId="0" borderId="0" xfId="0" applyFont="1" applyAlignment="1">
      <alignment horizontal="right" vertical="center"/>
    </xf>
    <xf numFmtId="0" fontId="11" fillId="19" borderId="0" xfId="0" applyFont="1" applyFill="1" applyAlignment="1">
      <alignment vertical="center"/>
    </xf>
    <xf numFmtId="38" fontId="34" fillId="2" borderId="1" xfId="4" applyNumberFormat="1" applyFont="1" applyFill="1" applyBorder="1" applyAlignment="1" applyProtection="1">
      <alignment horizontal="right" vertical="center"/>
      <protection locked="0"/>
    </xf>
    <xf numFmtId="38" fontId="8" fillId="2" borderId="1" xfId="0" applyNumberFormat="1" applyFont="1" applyFill="1" applyBorder="1" applyAlignment="1" applyProtection="1">
      <alignment horizontal="right" vertical="center"/>
      <protection locked="0"/>
    </xf>
    <xf numFmtId="49" fontId="8" fillId="2" borderId="1" xfId="0" applyNumberFormat="1" applyFont="1" applyFill="1" applyBorder="1" applyAlignment="1" applyProtection="1">
      <alignment horizontal="left" vertical="center" indent="1"/>
      <protection locked="0"/>
    </xf>
    <xf numFmtId="38" fontId="8" fillId="0" borderId="0" xfId="0" applyNumberFormat="1" applyFont="1" applyAlignment="1">
      <alignment horizontal="right" vertical="center"/>
    </xf>
    <xf numFmtId="6" fontId="5" fillId="0" borderId="3" xfId="0" applyNumberFormat="1" applyFont="1" applyBorder="1" applyAlignment="1">
      <alignment vertical="center"/>
    </xf>
    <xf numFmtId="0" fontId="5" fillId="0" borderId="2" xfId="0" applyFont="1" applyBorder="1" applyAlignment="1">
      <alignment horizontal="center" vertical="center" wrapText="1"/>
    </xf>
    <xf numFmtId="38" fontId="14" fillId="0" borderId="0" xfId="0" applyNumberFormat="1" applyFont="1" applyAlignment="1">
      <alignment horizontal="right" vertical="center"/>
    </xf>
    <xf numFmtId="0" fontId="7" fillId="0" borderId="0" xfId="0" applyFont="1" applyAlignment="1">
      <alignment vertical="center"/>
    </xf>
    <xf numFmtId="0" fontId="7" fillId="0" borderId="3" xfId="0" applyFont="1" applyBorder="1" applyAlignment="1">
      <alignment vertical="center"/>
    </xf>
    <xf numFmtId="1" fontId="13" fillId="0" borderId="3" xfId="0" applyNumberFormat="1" applyFont="1" applyBorder="1" applyAlignment="1">
      <alignment horizontal="right" vertical="center"/>
    </xf>
    <xf numFmtId="0" fontId="13" fillId="0" borderId="3" xfId="0" applyFont="1" applyBorder="1" applyAlignment="1">
      <alignment horizontal="right" vertical="center"/>
    </xf>
    <xf numFmtId="0" fontId="14" fillId="0" borderId="0" xfId="0" applyFont="1" applyAlignment="1">
      <alignment vertical="center"/>
    </xf>
    <xf numFmtId="0" fontId="15" fillId="0" borderId="0" xfId="0" applyFont="1" applyAlignment="1">
      <alignment vertical="center"/>
    </xf>
    <xf numFmtId="6" fontId="14" fillId="0" borderId="0" xfId="0" applyNumberFormat="1" applyFont="1" applyAlignment="1">
      <alignment vertical="center"/>
    </xf>
    <xf numFmtId="1" fontId="14" fillId="0" borderId="0" xfId="0" applyNumberFormat="1" applyFont="1" applyAlignment="1">
      <alignment vertical="center"/>
    </xf>
    <xf numFmtId="49" fontId="0" fillId="0" borderId="0" xfId="0" applyNumberFormat="1" applyAlignment="1">
      <alignment vertical="center"/>
    </xf>
    <xf numFmtId="0" fontId="14" fillId="0" borderId="0" xfId="0" applyFont="1" applyAlignment="1">
      <alignment horizontal="left" vertical="center" indent="1"/>
    </xf>
    <xf numFmtId="38" fontId="14" fillId="0" borderId="0" xfId="0" applyNumberFormat="1" applyFont="1" applyAlignment="1">
      <alignment vertical="center"/>
    </xf>
    <xf numFmtId="0" fontId="14" fillId="0" borderId="16" xfId="0" applyFont="1" applyBorder="1" applyAlignment="1">
      <alignment vertical="center"/>
    </xf>
    <xf numFmtId="1" fontId="14" fillId="0" borderId="16" xfId="0" applyNumberFormat="1" applyFont="1" applyBorder="1" applyAlignment="1">
      <alignment vertical="center"/>
    </xf>
    <xf numFmtId="1" fontId="14" fillId="0" borderId="16" xfId="0" applyNumberFormat="1" applyFont="1" applyBorder="1" applyAlignment="1">
      <alignment horizontal="right" vertical="center"/>
    </xf>
    <xf numFmtId="1" fontId="14" fillId="0" borderId="0" xfId="0" applyNumberFormat="1" applyFont="1" applyAlignment="1">
      <alignment horizontal="right" vertical="center"/>
    </xf>
    <xf numFmtId="0" fontId="14" fillId="0" borderId="0" xfId="0" applyFont="1" applyAlignment="1">
      <alignment horizontal="left" vertical="center"/>
    </xf>
    <xf numFmtId="38" fontId="8" fillId="2" borderId="1" xfId="0" applyNumberFormat="1" applyFont="1" applyFill="1" applyBorder="1" applyAlignment="1">
      <alignment horizontal="right" vertical="center"/>
    </xf>
    <xf numFmtId="38" fontId="16" fillId="0" borderId="0" xfId="0" applyNumberFormat="1" applyFont="1" applyAlignment="1">
      <alignment horizontal="right" vertical="center"/>
    </xf>
    <xf numFmtId="0" fontId="6" fillId="0" borderId="14" xfId="0" applyFont="1" applyBorder="1" applyAlignment="1">
      <alignment vertical="center"/>
    </xf>
    <xf numFmtId="0" fontId="15" fillId="0" borderId="17" xfId="0" applyFont="1" applyBorder="1" applyAlignment="1">
      <alignment vertical="center"/>
    </xf>
    <xf numFmtId="6" fontId="15" fillId="0" borderId="17" xfId="0" applyNumberFormat="1" applyFont="1" applyBorder="1" applyAlignment="1">
      <alignment vertical="center"/>
    </xf>
    <xf numFmtId="0" fontId="6" fillId="0" borderId="15" xfId="0" applyFont="1" applyBorder="1" applyAlignment="1">
      <alignment vertical="center"/>
    </xf>
    <xf numFmtId="0" fontId="6" fillId="0" borderId="11" xfId="0" applyFont="1" applyBorder="1" applyAlignment="1">
      <alignment vertical="center"/>
    </xf>
    <xf numFmtId="0" fontId="15" fillId="0" borderId="13" xfId="0" applyFont="1" applyBorder="1" applyAlignment="1">
      <alignment vertical="center"/>
    </xf>
    <xf numFmtId="6" fontId="15" fillId="0" borderId="13" xfId="0" applyNumberFormat="1" applyFont="1" applyBorder="1" applyAlignment="1">
      <alignment vertical="center"/>
    </xf>
    <xf numFmtId="0" fontId="6" fillId="0" borderId="12" xfId="0" applyFont="1" applyBorder="1" applyAlignment="1">
      <alignment vertical="center"/>
    </xf>
    <xf numFmtId="1" fontId="14" fillId="0" borderId="0" xfId="0" applyNumberFormat="1"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indent="2"/>
    </xf>
    <xf numFmtId="0" fontId="15" fillId="0" borderId="0" xfId="0" applyFont="1" applyAlignment="1">
      <alignment horizontal="left" vertical="center"/>
    </xf>
    <xf numFmtId="38" fontId="0" fillId="0" borderId="0" xfId="0" applyNumberFormat="1" applyAlignment="1">
      <alignment vertical="center"/>
    </xf>
    <xf numFmtId="6" fontId="15" fillId="0" borderId="0" xfId="0" applyNumberFormat="1" applyFont="1" applyAlignment="1">
      <alignment vertical="center"/>
    </xf>
    <xf numFmtId="0" fontId="15" fillId="0" borderId="11" xfId="0" applyFont="1" applyBorder="1" applyAlignment="1">
      <alignment vertical="center"/>
    </xf>
    <xf numFmtId="0" fontId="15" fillId="0" borderId="12" xfId="0" applyFont="1" applyBorder="1" applyAlignment="1">
      <alignment vertical="center"/>
    </xf>
    <xf numFmtId="0" fontId="14" fillId="0" borderId="11" xfId="0" applyFont="1" applyBorder="1" applyAlignment="1">
      <alignment vertical="center"/>
    </xf>
    <xf numFmtId="0" fontId="14" fillId="0" borderId="13" xfId="0" applyFont="1" applyBorder="1" applyAlignment="1">
      <alignment vertical="center"/>
    </xf>
    <xf numFmtId="0" fontId="14" fillId="0" borderId="12"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38" fontId="14" fillId="0" borderId="5" xfId="0" applyNumberFormat="1"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6" fillId="0" borderId="9" xfId="0" applyFont="1" applyBorder="1" applyAlignment="1">
      <alignment vertical="center"/>
    </xf>
    <xf numFmtId="0" fontId="14" fillId="0" borderId="3" xfId="0" applyFont="1" applyBorder="1" applyAlignment="1">
      <alignment vertical="center"/>
    </xf>
    <xf numFmtId="38" fontId="5" fillId="0" borderId="3" xfId="0" applyNumberFormat="1" applyFont="1" applyBorder="1" applyAlignment="1">
      <alignment vertical="center"/>
    </xf>
    <xf numFmtId="0" fontId="6" fillId="0" borderId="10" xfId="0" applyFont="1" applyBorder="1" applyAlignment="1">
      <alignment vertical="center"/>
    </xf>
    <xf numFmtId="0" fontId="0" fillId="0" borderId="0" xfId="0" applyAlignment="1">
      <alignment vertical="center" wrapText="1"/>
    </xf>
    <xf numFmtId="0" fontId="32" fillId="0" borderId="0" xfId="3" applyFont="1" applyAlignment="1">
      <alignment vertical="center"/>
    </xf>
    <xf numFmtId="0" fontId="26" fillId="0" borderId="8" xfId="0" applyFont="1" applyBorder="1" applyAlignment="1">
      <alignment vertical="center"/>
    </xf>
    <xf numFmtId="0" fontId="32" fillId="0" borderId="8" xfId="3" applyFont="1" applyBorder="1" applyAlignment="1">
      <alignment vertical="center"/>
    </xf>
    <xf numFmtId="0" fontId="32" fillId="0" borderId="4" xfId="3" applyFont="1" applyBorder="1" applyAlignment="1">
      <alignment vertical="center"/>
    </xf>
    <xf numFmtId="0" fontId="32" fillId="0" borderId="5" xfId="3" applyFont="1" applyBorder="1" applyAlignment="1">
      <alignment vertical="center"/>
    </xf>
    <xf numFmtId="0" fontId="32" fillId="0" borderId="6" xfId="3" applyFont="1" applyBorder="1" applyAlignment="1">
      <alignment vertical="center"/>
    </xf>
    <xf numFmtId="0" fontId="32" fillId="0" borderId="7" xfId="3" applyFont="1" applyBorder="1" applyAlignment="1">
      <alignment vertical="center"/>
    </xf>
    <xf numFmtId="0" fontId="37" fillId="0" borderId="8" xfId="3" applyFont="1" applyBorder="1" applyAlignment="1">
      <alignment vertical="center"/>
    </xf>
    <xf numFmtId="0" fontId="33" fillId="0" borderId="0" xfId="3" applyFont="1" applyAlignment="1">
      <alignment vertical="center"/>
    </xf>
    <xf numFmtId="0" fontId="33" fillId="0" borderId="8" xfId="3" applyFont="1" applyBorder="1" applyAlignment="1">
      <alignment vertical="center" textRotation="90"/>
    </xf>
    <xf numFmtId="0" fontId="32" fillId="0" borderId="5" xfId="3" applyFont="1" applyBorder="1" applyAlignment="1">
      <alignment horizontal="right" vertical="center"/>
    </xf>
    <xf numFmtId="0" fontId="32" fillId="0" borderId="22" xfId="3" applyFont="1" applyBorder="1" applyAlignment="1">
      <alignment horizontal="left" vertical="center"/>
    </xf>
    <xf numFmtId="0" fontId="32" fillId="0" borderId="0" xfId="3" applyFont="1" applyAlignment="1">
      <alignment horizontal="left" vertical="center"/>
    </xf>
    <xf numFmtId="0" fontId="32" fillId="0" borderId="2" xfId="3" applyFont="1" applyBorder="1" applyAlignment="1">
      <alignment horizontal="center" vertical="center"/>
    </xf>
    <xf numFmtId="0" fontId="32" fillId="0" borderId="2" xfId="3" applyFont="1" applyBorder="1" applyAlignment="1">
      <alignment horizontal="right" vertical="center"/>
    </xf>
    <xf numFmtId="0" fontId="32" fillId="0" borderId="22" xfId="3" applyFont="1" applyBorder="1" applyAlignment="1">
      <alignment horizontal="right" vertical="center"/>
    </xf>
    <xf numFmtId="0" fontId="32" fillId="0" borderId="9" xfId="3" applyFont="1" applyBorder="1" applyAlignment="1">
      <alignment vertical="center"/>
    </xf>
    <xf numFmtId="0" fontId="32" fillId="0" borderId="3" xfId="3" applyFont="1" applyBorder="1" applyAlignment="1">
      <alignment vertical="center"/>
    </xf>
    <xf numFmtId="0" fontId="32" fillId="0" borderId="10" xfId="3" applyFont="1" applyBorder="1" applyAlignment="1">
      <alignment vertical="center"/>
    </xf>
    <xf numFmtId="0" fontId="32" fillId="0" borderId="3" xfId="3" applyFont="1" applyBorder="1" applyAlignment="1">
      <alignment horizontal="left" vertical="center"/>
    </xf>
    <xf numFmtId="0" fontId="32" fillId="0" borderId="3" xfId="3" applyFont="1" applyBorder="1" applyAlignment="1">
      <alignment horizontal="center" vertical="center"/>
    </xf>
    <xf numFmtId="0" fontId="32" fillId="0" borderId="2" xfId="3" applyFont="1" applyBorder="1" applyAlignment="1">
      <alignment horizontal="left" vertical="center"/>
    </xf>
    <xf numFmtId="0" fontId="32" fillId="0" borderId="22" xfId="3" applyFont="1" applyBorder="1" applyAlignment="1">
      <alignment horizontal="center" vertical="center"/>
    </xf>
    <xf numFmtId="0" fontId="32" fillId="0" borderId="2" xfId="3" applyFont="1" applyBorder="1" applyAlignment="1">
      <alignment vertical="center"/>
    </xf>
    <xf numFmtId="0" fontId="33" fillId="0" borderId="0" xfId="3" applyFont="1" applyAlignment="1">
      <alignment vertical="center" textRotation="90"/>
    </xf>
    <xf numFmtId="38" fontId="8" fillId="2" borderId="1" xfId="0" applyNumberFormat="1" applyFont="1" applyFill="1" applyBorder="1" applyAlignment="1" applyProtection="1">
      <alignment horizontal="center" vertical="center"/>
      <protection locked="0"/>
    </xf>
    <xf numFmtId="9" fontId="8" fillId="2" borderId="1" xfId="2" applyFont="1" applyFill="1" applyBorder="1" applyAlignment="1" applyProtection="1">
      <alignment horizontal="center" vertical="center"/>
      <protection locked="0"/>
    </xf>
    <xf numFmtId="6" fontId="8" fillId="2" borderId="1" xfId="0" applyNumberFormat="1" applyFont="1" applyFill="1" applyBorder="1" applyAlignment="1" applyProtection="1">
      <alignment horizontal="right" vertical="center"/>
      <protection locked="0"/>
    </xf>
    <xf numFmtId="9" fontId="20" fillId="2" borderId="0" xfId="0" applyNumberFormat="1" applyFont="1" applyFill="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10" fontId="8" fillId="2" borderId="1" xfId="2" applyNumberFormat="1" applyFont="1" applyFill="1" applyBorder="1" applyAlignment="1" applyProtection="1">
      <alignment horizontal="right" vertical="center"/>
      <protection locked="0"/>
    </xf>
    <xf numFmtId="40" fontId="8" fillId="2" borderId="1" xfId="1" applyNumberFormat="1" applyFont="1" applyFill="1" applyBorder="1" applyAlignment="1" applyProtection="1">
      <alignment horizontal="center" vertical="center"/>
      <protection locked="0"/>
    </xf>
    <xf numFmtId="38" fontId="8" fillId="2" borderId="1" xfId="1" applyNumberFormat="1" applyFont="1" applyFill="1" applyBorder="1" applyAlignment="1" applyProtection="1">
      <alignment horizontal="right" vertical="center"/>
      <protection locked="0"/>
    </xf>
    <xf numFmtId="8" fontId="8" fillId="2" borderId="1" xfId="0" applyNumberFormat="1" applyFont="1" applyFill="1" applyBorder="1" applyAlignment="1" applyProtection="1">
      <alignment horizontal="right" vertical="center"/>
      <protection locked="0"/>
    </xf>
    <xf numFmtId="0" fontId="8" fillId="11" borderId="1"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3" borderId="21" xfId="0"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protection locked="0"/>
    </xf>
    <xf numFmtId="0" fontId="8" fillId="3" borderId="1" xfId="0" applyFont="1" applyFill="1" applyBorder="1" applyAlignment="1" applyProtection="1">
      <alignment horizontal="center" vertical="center"/>
      <protection locked="0"/>
    </xf>
    <xf numFmtId="0" fontId="8" fillId="0" borderId="0" xfId="0" applyFont="1" applyAlignment="1" applyProtection="1">
      <alignment vertical="center"/>
      <protection locked="0"/>
    </xf>
    <xf numFmtId="0" fontId="8" fillId="3" borderId="1" xfId="0" applyFont="1" applyFill="1" applyBorder="1" applyAlignment="1" applyProtection="1">
      <alignment vertical="center"/>
      <protection locked="0"/>
    </xf>
    <xf numFmtId="0" fontId="27" fillId="0" borderId="0" xfId="0" applyFont="1" applyAlignment="1">
      <alignment horizontal="center" vertical="center"/>
    </xf>
    <xf numFmtId="0" fontId="35" fillId="3" borderId="1" xfId="3" applyFont="1" applyFill="1" applyBorder="1" applyAlignment="1" applyProtection="1">
      <alignment horizontal="left" vertical="center"/>
      <protection locked="0"/>
    </xf>
    <xf numFmtId="0" fontId="35" fillId="3" borderId="1" xfId="3" applyFont="1" applyFill="1" applyBorder="1" applyAlignment="1" applyProtection="1">
      <alignment horizontal="center" vertical="center"/>
      <protection locked="0"/>
    </xf>
    <xf numFmtId="0" fontId="9" fillId="0" borderId="0" xfId="8" applyFont="1" applyAlignment="1">
      <alignment vertical="center"/>
    </xf>
    <xf numFmtId="0" fontId="11" fillId="22" borderId="0" xfId="8" applyFont="1" applyFill="1" applyAlignment="1">
      <alignment vertical="center"/>
    </xf>
    <xf numFmtId="0" fontId="9" fillId="0" borderId="3" xfId="8" applyFont="1" applyBorder="1"/>
    <xf numFmtId="0" fontId="9" fillId="0" borderId="0" xfId="8" applyFont="1" applyAlignment="1">
      <alignment horizontal="center" vertical="center"/>
    </xf>
    <xf numFmtId="6" fontId="9" fillId="0" borderId="0" xfId="8" applyNumberFormat="1" applyFont="1" applyAlignment="1">
      <alignment vertical="center"/>
    </xf>
    <xf numFmtId="0" fontId="9" fillId="0" borderId="16" xfId="8" applyFont="1" applyBorder="1" applyAlignment="1">
      <alignment horizontal="left" vertical="center"/>
    </xf>
    <xf numFmtId="0" fontId="9" fillId="0" borderId="16" xfId="8" applyFont="1" applyBorder="1" applyAlignment="1">
      <alignment horizontal="center" vertical="center"/>
    </xf>
    <xf numFmtId="8" fontId="9" fillId="0" borderId="16" xfId="8" applyNumberFormat="1" applyFont="1" applyBorder="1" applyAlignment="1">
      <alignment vertical="center"/>
    </xf>
    <xf numFmtId="0" fontId="9" fillId="0" borderId="16" xfId="8" applyFont="1" applyBorder="1" applyAlignment="1">
      <alignment vertical="center"/>
    </xf>
    <xf numFmtId="6" fontId="9" fillId="0" borderId="16" xfId="8" applyNumberFormat="1" applyFont="1" applyBorder="1" applyAlignment="1">
      <alignment vertical="center"/>
    </xf>
    <xf numFmtId="0" fontId="1" fillId="0" borderId="0" xfId="8" applyFont="1" applyAlignment="1">
      <alignment horizontal="center" vertical="center"/>
    </xf>
    <xf numFmtId="0" fontId="1" fillId="0" borderId="0" xfId="8" applyFont="1" applyAlignment="1">
      <alignment vertical="center"/>
    </xf>
    <xf numFmtId="6" fontId="1" fillId="0" borderId="0" xfId="8" applyNumberFormat="1" applyFont="1" applyAlignment="1">
      <alignment vertical="center"/>
    </xf>
    <xf numFmtId="0" fontId="9" fillId="0" borderId="0" xfId="8" applyFont="1" applyAlignment="1">
      <alignment horizontal="left" vertical="center"/>
    </xf>
    <xf numFmtId="0" fontId="9" fillId="22" borderId="0" xfId="8" applyFont="1" applyFill="1" applyAlignment="1">
      <alignment vertical="center"/>
    </xf>
    <xf numFmtId="0" fontId="9" fillId="0" borderId="3" xfId="8" applyFont="1" applyBorder="1" applyAlignment="1">
      <alignment vertical="center"/>
    </xf>
    <xf numFmtId="40" fontId="9" fillId="0" borderId="0" xfId="8" applyNumberFormat="1" applyFont="1" applyAlignment="1">
      <alignment vertical="center"/>
    </xf>
    <xf numFmtId="38" fontId="9" fillId="0" borderId="0" xfId="8" applyNumberFormat="1" applyFont="1" applyAlignment="1">
      <alignment horizontal="center" vertical="center"/>
    </xf>
    <xf numFmtId="0" fontId="9" fillId="0" borderId="2" xfId="8" applyFont="1" applyBorder="1" applyAlignment="1">
      <alignment vertical="center"/>
    </xf>
    <xf numFmtId="0" fontId="0" fillId="23" borderId="0" xfId="0" applyFill="1"/>
    <xf numFmtId="9" fontId="1" fillId="0" borderId="0" xfId="0" applyNumberFormat="1" applyFont="1" applyAlignment="1">
      <alignment horizontal="center" vertical="center"/>
    </xf>
    <xf numFmtId="9" fontId="2" fillId="2" borderId="31" xfId="2" applyFont="1" applyFill="1" applyBorder="1" applyAlignment="1" applyProtection="1">
      <alignment horizontal="center" vertical="center"/>
      <protection locked="0"/>
    </xf>
    <xf numFmtId="0" fontId="0" fillId="0" borderId="0" xfId="0" applyAlignment="1">
      <alignment horizontal="left" vertical="center" indent="1"/>
    </xf>
    <xf numFmtId="0" fontId="0" fillId="0" borderId="2" xfId="0" applyBorder="1" applyAlignment="1">
      <alignment vertical="center"/>
    </xf>
    <xf numFmtId="0" fontId="0" fillId="0" borderId="0" xfId="0" applyAlignment="1">
      <alignment horizontal="center" vertical="center"/>
    </xf>
    <xf numFmtId="0" fontId="0" fillId="0" borderId="0" xfId="0" applyAlignment="1">
      <alignment horizontal="left" vertical="center" indent="2"/>
    </xf>
    <xf numFmtId="40" fontId="0" fillId="0" borderId="0" xfId="0" applyNumberFormat="1" applyAlignment="1">
      <alignment vertical="center"/>
    </xf>
    <xf numFmtId="0" fontId="45" fillId="0" borderId="0" xfId="8" applyFont="1" applyAlignment="1">
      <alignment vertical="center"/>
    </xf>
    <xf numFmtId="0" fontId="0" fillId="0" borderId="2" xfId="0" applyBorder="1" applyAlignment="1">
      <alignment horizontal="left" vertical="center" indent="2"/>
    </xf>
    <xf numFmtId="0" fontId="8" fillId="11" borderId="1" xfId="0" applyFont="1" applyFill="1" applyBorder="1" applyAlignment="1" applyProtection="1">
      <alignment vertical="center"/>
      <protection locked="0"/>
    </xf>
    <xf numFmtId="38" fontId="5" fillId="0" borderId="2" xfId="0" applyNumberFormat="1" applyFont="1" applyBorder="1" applyAlignment="1">
      <alignment vertical="center"/>
    </xf>
    <xf numFmtId="49" fontId="8" fillId="2" borderId="1" xfId="1" applyNumberFormat="1" applyFont="1" applyFill="1" applyBorder="1" applyAlignment="1" applyProtection="1">
      <alignment horizontal="left" vertical="center"/>
      <protection locked="0"/>
    </xf>
    <xf numFmtId="9" fontId="20" fillId="0" borderId="0" xfId="0" applyNumberFormat="1" applyFont="1" applyAlignment="1" applyProtection="1">
      <alignment horizontal="center" vertical="center"/>
      <protection locked="0"/>
    </xf>
    <xf numFmtId="0" fontId="11" fillId="0" borderId="0" xfId="8" applyFont="1" applyAlignment="1">
      <alignment horizontal="left" vertical="center"/>
    </xf>
    <xf numFmtId="0" fontId="7" fillId="0" borderId="3" xfId="8" applyFont="1" applyBorder="1" applyAlignment="1">
      <alignment horizontal="center"/>
    </xf>
    <xf numFmtId="0" fontId="7" fillId="0" borderId="3" xfId="8" applyFont="1" applyBorder="1" applyAlignment="1">
      <alignment horizontal="right"/>
    </xf>
    <xf numFmtId="0" fontId="7" fillId="0" borderId="0" xfId="8" applyFont="1" applyAlignment="1">
      <alignment horizontal="left" vertical="center"/>
    </xf>
    <xf numFmtId="0" fontId="7" fillId="0" borderId="0" xfId="8" applyFont="1" applyAlignment="1">
      <alignment horizontal="right" vertical="center"/>
    </xf>
    <xf numFmtId="38" fontId="9" fillId="0" borderId="0" xfId="8" applyNumberFormat="1" applyFont="1" applyAlignment="1">
      <alignment horizontal="right" vertical="center"/>
    </xf>
    <xf numFmtId="38" fontId="0" fillId="0" borderId="2" xfId="0" applyNumberFormat="1" applyBorder="1" applyAlignment="1">
      <alignment vertical="center"/>
    </xf>
    <xf numFmtId="40" fontId="0" fillId="0" borderId="2" xfId="0" applyNumberFormat="1" applyBorder="1" applyAlignment="1">
      <alignment vertical="center"/>
    </xf>
    <xf numFmtId="0" fontId="1" fillId="0" borderId="0" xfId="8" applyFont="1" applyAlignment="1">
      <alignment horizontal="left" vertical="center"/>
    </xf>
    <xf numFmtId="0" fontId="0" fillId="0" borderId="2" xfId="0" applyBorder="1" applyAlignment="1">
      <alignment horizontal="left" vertical="center" indent="1"/>
    </xf>
    <xf numFmtId="0" fontId="46" fillId="0" borderId="0" xfId="0" applyFont="1" applyAlignment="1">
      <alignment horizontal="right" vertical="center"/>
    </xf>
    <xf numFmtId="0" fontId="0" fillId="0" borderId="3" xfId="0" applyBorder="1" applyAlignment="1">
      <alignment vertical="center"/>
    </xf>
    <xf numFmtId="0" fontId="0" fillId="0" borderId="16" xfId="0" applyBorder="1" applyAlignment="1">
      <alignment vertical="center"/>
    </xf>
    <xf numFmtId="38" fontId="0" fillId="0" borderId="16" xfId="0" applyNumberFormat="1" applyBorder="1" applyAlignment="1">
      <alignment vertical="center"/>
    </xf>
    <xf numFmtId="0" fontId="0" fillId="0" borderId="11" xfId="0"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6" fontId="1" fillId="0" borderId="13" xfId="0" applyNumberFormat="1" applyFont="1" applyBorder="1" applyAlignment="1">
      <alignment vertical="center"/>
    </xf>
    <xf numFmtId="40" fontId="0" fillId="0" borderId="16" xfId="0" applyNumberFormat="1" applyBorder="1" applyAlignment="1">
      <alignment vertical="center"/>
    </xf>
    <xf numFmtId="0" fontId="0" fillId="15" borderId="0" xfId="0" applyFill="1" applyAlignment="1">
      <alignment horizontal="left" vertical="center" indent="1"/>
    </xf>
    <xf numFmtId="38" fontId="0" fillId="15" borderId="0" xfId="0" applyNumberFormat="1" applyFill="1" applyAlignment="1">
      <alignment vertical="center"/>
    </xf>
    <xf numFmtId="0" fontId="0" fillId="15" borderId="2" xfId="0" applyFill="1" applyBorder="1" applyAlignment="1">
      <alignment horizontal="left" vertical="center" indent="1"/>
    </xf>
    <xf numFmtId="38" fontId="0" fillId="15" borderId="2" xfId="0" applyNumberFormat="1" applyFill="1" applyBorder="1" applyAlignment="1">
      <alignment vertical="center"/>
    </xf>
    <xf numFmtId="0" fontId="0" fillId="15" borderId="16" xfId="0" applyFill="1" applyBorder="1" applyAlignment="1">
      <alignment vertical="center"/>
    </xf>
    <xf numFmtId="38" fontId="0" fillId="15" borderId="16" xfId="0" applyNumberFormat="1" applyFill="1" applyBorder="1" applyAlignment="1">
      <alignment vertical="center"/>
    </xf>
    <xf numFmtId="6" fontId="1" fillId="0" borderId="0" xfId="10" applyNumberFormat="1" applyFont="1" applyAlignment="1">
      <alignment vertical="center"/>
    </xf>
    <xf numFmtId="8" fontId="1" fillId="0" borderId="0" xfId="10" applyNumberFormat="1" applyFont="1" applyAlignment="1">
      <alignment vertical="center"/>
    </xf>
    <xf numFmtId="0" fontId="0" fillId="0" borderId="0" xfId="8" applyFont="1" applyAlignment="1">
      <alignment vertical="center"/>
    </xf>
    <xf numFmtId="0" fontId="7" fillId="0" borderId="0" xfId="8" applyFont="1" applyAlignment="1">
      <alignment horizontal="center" vertical="center"/>
    </xf>
    <xf numFmtId="0" fontId="0" fillId="0" borderId="3" xfId="8" applyFont="1" applyBorder="1" applyAlignment="1">
      <alignment vertical="center"/>
    </xf>
    <xf numFmtId="0" fontId="48" fillId="0" borderId="0" xfId="8" applyFont="1" applyAlignment="1">
      <alignment vertical="center"/>
    </xf>
    <xf numFmtId="0" fontId="47" fillId="0" borderId="0" xfId="8" applyFont="1" applyAlignment="1">
      <alignment vertical="center"/>
    </xf>
    <xf numFmtId="0" fontId="49" fillId="0" borderId="3" xfId="8" applyFont="1" applyBorder="1" applyAlignment="1">
      <alignment vertical="center"/>
    </xf>
    <xf numFmtId="0" fontId="0" fillId="0" borderId="12" xfId="0" applyBorder="1" applyAlignment="1">
      <alignment vertical="center"/>
    </xf>
    <xf numFmtId="0" fontId="51" fillId="0" borderId="5" xfId="8" applyFont="1" applyBorder="1" applyAlignment="1">
      <alignment horizontal="center" vertical="center"/>
    </xf>
    <xf numFmtId="0" fontId="51" fillId="0" borderId="3" xfId="8" applyFont="1" applyBorder="1" applyAlignment="1">
      <alignment horizontal="center" vertical="center"/>
    </xf>
    <xf numFmtId="6" fontId="51" fillId="0" borderId="3" xfId="8" applyNumberFormat="1" applyFont="1" applyBorder="1" applyAlignment="1">
      <alignment horizontal="center" vertical="center"/>
    </xf>
    <xf numFmtId="38" fontId="51" fillId="0" borderId="0" xfId="8" applyNumberFormat="1" applyFont="1" applyAlignment="1">
      <alignment horizontal="center" vertical="center"/>
    </xf>
    <xf numFmtId="8" fontId="52" fillId="0" borderId="0" xfId="8" applyNumberFormat="1" applyFont="1" applyAlignment="1">
      <alignment horizontal="center" vertical="center"/>
    </xf>
    <xf numFmtId="38" fontId="51" fillId="0" borderId="33" xfId="8" applyNumberFormat="1" applyFont="1" applyBorder="1" applyAlignment="1">
      <alignment horizontal="center" vertical="center"/>
    </xf>
    <xf numFmtId="8" fontId="52" fillId="0" borderId="33" xfId="8" applyNumberFormat="1" applyFont="1" applyBorder="1" applyAlignment="1">
      <alignment horizontal="center" vertical="center"/>
    </xf>
    <xf numFmtId="0" fontId="51" fillId="0" borderId="3" xfId="8" applyFont="1" applyBorder="1" applyAlignment="1">
      <alignment vertical="center"/>
    </xf>
    <xf numFmtId="0" fontId="52" fillId="0" borderId="3" xfId="8" applyFont="1" applyBorder="1" applyAlignment="1">
      <alignment vertical="center"/>
    </xf>
    <xf numFmtId="0" fontId="5" fillId="0" borderId="0" xfId="8" applyFont="1" applyAlignment="1">
      <alignment vertical="center"/>
    </xf>
    <xf numFmtId="0" fontId="5" fillId="0" borderId="2" xfId="8" applyFont="1" applyBorder="1" applyAlignment="1">
      <alignment horizontal="center" vertical="center"/>
    </xf>
    <xf numFmtId="9" fontId="5" fillId="0" borderId="0" xfId="8" applyNumberFormat="1" applyFont="1" applyAlignment="1">
      <alignment vertical="center"/>
    </xf>
    <xf numFmtId="8" fontId="5" fillId="0" borderId="0" xfId="8" applyNumberFormat="1" applyFont="1" applyAlignment="1">
      <alignment vertical="center"/>
    </xf>
    <xf numFmtId="9" fontId="5" fillId="0" borderId="0" xfId="8" applyNumberFormat="1" applyFont="1" applyAlignment="1">
      <alignment horizontal="right" vertical="center"/>
    </xf>
    <xf numFmtId="40" fontId="5" fillId="0" borderId="0" xfId="8" applyNumberFormat="1" applyFont="1" applyAlignment="1">
      <alignment vertical="center"/>
    </xf>
    <xf numFmtId="8" fontId="5" fillId="0" borderId="26" xfId="8" applyNumberFormat="1" applyFont="1" applyBorder="1" applyAlignment="1">
      <alignment vertical="center"/>
    </xf>
    <xf numFmtId="8" fontId="5" fillId="0" borderId="19" xfId="8" applyNumberFormat="1" applyFont="1" applyBorder="1" applyAlignment="1">
      <alignment vertical="center"/>
    </xf>
    <xf numFmtId="8" fontId="5" fillId="0" borderId="20" xfId="8" applyNumberFormat="1" applyFont="1" applyBorder="1" applyAlignment="1">
      <alignment vertical="center"/>
    </xf>
    <xf numFmtId="8" fontId="5" fillId="0" borderId="29" xfId="8" applyNumberFormat="1" applyFont="1" applyBorder="1" applyAlignment="1">
      <alignment vertical="center"/>
    </xf>
    <xf numFmtId="8" fontId="5" fillId="0" borderId="30" xfId="8" applyNumberFormat="1" applyFont="1" applyBorder="1" applyAlignment="1">
      <alignment vertical="center"/>
    </xf>
    <xf numFmtId="0" fontId="5" fillId="0" borderId="0" xfId="8" applyFont="1" applyAlignment="1">
      <alignment horizontal="right" vertical="center"/>
    </xf>
    <xf numFmtId="8" fontId="5" fillId="0" borderId="27" xfId="8" applyNumberFormat="1" applyFont="1" applyBorder="1" applyAlignment="1">
      <alignment vertical="center"/>
    </xf>
    <xf numFmtId="8" fontId="5" fillId="0" borderId="2" xfId="8" applyNumberFormat="1" applyFont="1" applyBorder="1" applyAlignment="1">
      <alignment vertical="center"/>
    </xf>
    <xf numFmtId="8" fontId="5" fillId="0" borderId="28" xfId="8" applyNumberFormat="1" applyFont="1" applyBorder="1" applyAlignment="1">
      <alignment vertical="center"/>
    </xf>
    <xf numFmtId="0" fontId="22" fillId="20" borderId="0" xfId="0" applyFont="1" applyFill="1" applyAlignment="1">
      <alignment horizontal="center" vertical="center"/>
    </xf>
    <xf numFmtId="8" fontId="1" fillId="0" borderId="13" xfId="0" applyNumberFormat="1" applyFont="1" applyBorder="1" applyAlignment="1">
      <alignment vertical="center"/>
    </xf>
    <xf numFmtId="8" fontId="1" fillId="0" borderId="12" xfId="0" applyNumberFormat="1" applyFont="1" applyBorder="1" applyAlignment="1">
      <alignment vertical="center"/>
    </xf>
    <xf numFmtId="8" fontId="1" fillId="0" borderId="0" xfId="8" applyNumberFormat="1" applyFont="1" applyAlignment="1">
      <alignment vertical="center"/>
    </xf>
    <xf numFmtId="40" fontId="9" fillId="0" borderId="16" xfId="8" applyNumberFormat="1" applyFont="1" applyBorder="1" applyAlignment="1">
      <alignment vertical="center"/>
    </xf>
    <xf numFmtId="8" fontId="52" fillId="0" borderId="32" xfId="8" applyNumberFormat="1" applyFont="1" applyBorder="1" applyAlignment="1">
      <alignment horizontal="center" vertical="center"/>
    </xf>
    <xf numFmtId="0" fontId="51" fillId="0" borderId="34" xfId="8" applyFont="1" applyBorder="1" applyAlignment="1">
      <alignment vertical="center"/>
    </xf>
    <xf numFmtId="0" fontId="52" fillId="0" borderId="34" xfId="8" applyFont="1" applyBorder="1" applyAlignment="1">
      <alignment vertical="center"/>
    </xf>
    <xf numFmtId="0" fontId="0" fillId="0" borderId="3" xfId="0" applyBorder="1" applyAlignment="1">
      <alignment horizontal="right" vertical="center"/>
    </xf>
    <xf numFmtId="0" fontId="0" fillId="0" borderId="4" xfId="0" applyBorder="1" applyAlignment="1">
      <alignment vertical="center"/>
    </xf>
    <xf numFmtId="0" fontId="0" fillId="0" borderId="5" xfId="0" applyBorder="1" applyAlignment="1">
      <alignment vertical="center"/>
    </xf>
    <xf numFmtId="0" fontId="0" fillId="0" borderId="5" xfId="0" applyBorder="1" applyAlignment="1">
      <alignment horizontal="righ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8" fontId="0" fillId="0" borderId="0" xfId="0" applyNumberFormat="1" applyAlignment="1">
      <alignment vertical="center"/>
    </xf>
    <xf numFmtId="0" fontId="0" fillId="0" borderId="9" xfId="0" applyBorder="1" applyAlignment="1">
      <alignment vertical="center"/>
    </xf>
    <xf numFmtId="0" fontId="0" fillId="0" borderId="10" xfId="0" applyBorder="1" applyAlignment="1">
      <alignment vertical="center"/>
    </xf>
    <xf numFmtId="0" fontId="1" fillId="6" borderId="3" xfId="0" applyFont="1" applyFill="1" applyBorder="1" applyAlignment="1">
      <alignment vertical="center"/>
    </xf>
    <xf numFmtId="0" fontId="53" fillId="6" borderId="3" xfId="0" applyFont="1" applyFill="1" applyBorder="1" applyAlignment="1">
      <alignment vertical="center"/>
    </xf>
    <xf numFmtId="0" fontId="23" fillId="6" borderId="3" xfId="0" applyFont="1" applyFill="1" applyBorder="1" applyAlignment="1">
      <alignment vertical="center"/>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vertical="center"/>
      <protection locked="0"/>
    </xf>
    <xf numFmtId="40" fontId="9" fillId="0" borderId="2" xfId="8" applyNumberFormat="1" applyFont="1" applyBorder="1" applyAlignment="1">
      <alignment vertical="center"/>
    </xf>
    <xf numFmtId="0" fontId="0" fillId="0" borderId="2" xfId="0" applyBorder="1" applyAlignment="1">
      <alignment horizontal="center" vertical="center"/>
    </xf>
    <xf numFmtId="168" fontId="2" fillId="2" borderId="1" xfId="0" applyNumberFormat="1" applyFont="1" applyFill="1" applyBorder="1" applyAlignment="1" applyProtection="1">
      <alignment horizontal="right" vertical="center"/>
      <protection locked="0"/>
    </xf>
    <xf numFmtId="168" fontId="0" fillId="0" borderId="2" xfId="0" applyNumberFormat="1" applyBorder="1" applyAlignment="1">
      <alignment horizontal="right" vertical="center"/>
    </xf>
    <xf numFmtId="168" fontId="0" fillId="0" borderId="0" xfId="0" applyNumberFormat="1" applyAlignment="1">
      <alignment horizontal="right" vertical="center"/>
    </xf>
    <xf numFmtId="38" fontId="54" fillId="0" borderId="0" xfId="8" applyNumberFormat="1" applyFont="1" applyAlignment="1">
      <alignment vertical="center"/>
    </xf>
    <xf numFmtId="0" fontId="54" fillId="0" borderId="0" xfId="0" applyFont="1" applyAlignment="1">
      <alignment horizontal="left" vertical="center"/>
    </xf>
    <xf numFmtId="0" fontId="55" fillId="0" borderId="0" xfId="0" applyFont="1" applyAlignment="1">
      <alignment vertical="center"/>
    </xf>
    <xf numFmtId="0" fontId="54" fillId="0" borderId="0" xfId="0" applyFont="1" applyAlignment="1">
      <alignment horizontal="center" vertical="center"/>
    </xf>
    <xf numFmtId="0" fontId="12" fillId="0" borderId="0" xfId="0" applyFont="1" applyAlignment="1">
      <alignment vertical="center"/>
    </xf>
    <xf numFmtId="10" fontId="8" fillId="0" borderId="0" xfId="2" applyNumberFormat="1" applyFont="1" applyFill="1" applyBorder="1" applyAlignment="1" applyProtection="1">
      <alignment horizontal="right" vertical="center"/>
      <protection locked="0"/>
    </xf>
    <xf numFmtId="0" fontId="5" fillId="0" borderId="0" xfId="0" applyFont="1" applyAlignment="1">
      <alignment horizontal="left" vertical="center" wrapText="1"/>
    </xf>
    <xf numFmtId="0" fontId="5" fillId="0" borderId="0" xfId="0" applyFont="1" applyAlignment="1">
      <alignment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10" fontId="8" fillId="0" borderId="3" xfId="2" applyNumberFormat="1" applyFont="1" applyFill="1" applyBorder="1" applyAlignment="1" applyProtection="1">
      <alignment horizontal="right" vertical="center"/>
      <protection locked="0"/>
    </xf>
    <xf numFmtId="0" fontId="6" fillId="0" borderId="0" xfId="0" applyFont="1" applyAlignment="1">
      <alignment horizontal="left" vertical="center"/>
    </xf>
    <xf numFmtId="0" fontId="5" fillId="0" borderId="5" xfId="0" applyFont="1" applyBorder="1" applyAlignment="1">
      <alignment horizontal="left" vertical="center" wrapText="1"/>
    </xf>
    <xf numFmtId="0" fontId="5" fillId="0" borderId="5" xfId="0" applyFont="1" applyBorder="1" applyAlignment="1">
      <alignment vertical="center" wrapText="1"/>
    </xf>
    <xf numFmtId="10" fontId="8" fillId="0" borderId="5" xfId="2" applyNumberFormat="1" applyFont="1" applyFill="1" applyBorder="1" applyAlignment="1" applyProtection="1">
      <alignment horizontal="right" vertical="center"/>
      <protection locked="0"/>
    </xf>
    <xf numFmtId="0" fontId="5" fillId="0" borderId="0" xfId="0" applyFont="1" applyAlignment="1">
      <alignment horizontal="left" vertical="center" wrapText="1" indent="3"/>
    </xf>
    <xf numFmtId="0" fontId="5" fillId="0" borderId="0" xfId="0" applyFont="1" applyAlignment="1">
      <alignment horizontal="left" vertical="center" wrapText="1" indent="7"/>
    </xf>
    <xf numFmtId="9" fontId="4" fillId="0" borderId="0" xfId="0" applyNumberFormat="1" applyFont="1" applyAlignment="1">
      <alignment vertical="center"/>
    </xf>
    <xf numFmtId="9" fontId="8" fillId="0" borderId="0" xfId="2" applyFont="1" applyFill="1" applyBorder="1" applyAlignment="1" applyProtection="1">
      <alignment horizontal="right" vertical="center"/>
      <protection locked="0"/>
    </xf>
    <xf numFmtId="0" fontId="25" fillId="0" borderId="0" xfId="0" applyFont="1" applyAlignment="1">
      <alignment horizontal="left" vertical="center" wrapText="1"/>
    </xf>
    <xf numFmtId="0" fontId="5" fillId="0" borderId="0" xfId="0" applyFont="1" applyAlignment="1">
      <alignment horizontal="center" vertical="center" wrapText="1"/>
    </xf>
    <xf numFmtId="0" fontId="21" fillId="0" borderId="0" xfId="0" applyFont="1" applyAlignment="1">
      <alignment horizontal="left" vertical="center" wrapText="1"/>
    </xf>
    <xf numFmtId="0" fontId="38" fillId="0" borderId="0" xfId="0" applyFont="1" applyAlignment="1">
      <alignment horizontal="center" vertical="center" wrapText="1"/>
    </xf>
    <xf numFmtId="0" fontId="38" fillId="0" borderId="0" xfId="0" applyFont="1" applyAlignment="1">
      <alignment vertical="center"/>
    </xf>
    <xf numFmtId="0" fontId="39" fillId="0" borderId="8" xfId="0" applyFont="1" applyBorder="1" applyAlignment="1">
      <alignment horizontal="center" vertical="center" wrapText="1"/>
    </xf>
    <xf numFmtId="9" fontId="8" fillId="0" borderId="8" xfId="2" applyFont="1" applyFill="1" applyBorder="1" applyAlignment="1" applyProtection="1">
      <alignment horizontal="right" vertical="center"/>
      <protection locked="0"/>
    </xf>
    <xf numFmtId="0" fontId="26" fillId="0" borderId="0" xfId="0" applyFont="1" applyAlignment="1">
      <alignment vertical="center"/>
    </xf>
    <xf numFmtId="0" fontId="28" fillId="0" borderId="0" xfId="0" applyFont="1" applyAlignment="1">
      <alignment horizontal="right" vertical="center"/>
    </xf>
    <xf numFmtId="38" fontId="5" fillId="0" borderId="0" xfId="0" applyNumberFormat="1" applyFont="1" applyAlignment="1">
      <alignment horizontal="center" vertical="center"/>
    </xf>
    <xf numFmtId="0" fontId="32" fillId="0" borderId="0" xfId="3" applyFont="1" applyAlignment="1">
      <alignment horizontal="right" vertical="center"/>
    </xf>
    <xf numFmtId="0" fontId="58" fillId="0" borderId="0" xfId="0" applyFont="1" applyAlignment="1">
      <alignment horizontal="left" vertical="center" indent="2"/>
    </xf>
    <xf numFmtId="0" fontId="5" fillId="0" borderId="0" xfId="0" applyFont="1" applyAlignment="1">
      <alignment horizontal="left" vertical="center" indent="2"/>
    </xf>
    <xf numFmtId="0" fontId="5" fillId="0" borderId="3" xfId="0" applyFont="1" applyBorder="1" applyAlignment="1">
      <alignment horizontal="left" vertical="center"/>
    </xf>
    <xf numFmtId="0" fontId="28" fillId="0" borderId="3" xfId="0" applyFont="1" applyBorder="1" applyAlignment="1">
      <alignment horizontal="right" vertical="center"/>
    </xf>
    <xf numFmtId="0" fontId="32" fillId="0" borderId="0" xfId="3" applyFont="1" applyAlignment="1">
      <alignment horizontal="center" vertical="center"/>
    </xf>
    <xf numFmtId="0" fontId="59" fillId="0" borderId="0" xfId="0" applyFont="1" applyAlignment="1">
      <alignment vertical="center"/>
    </xf>
    <xf numFmtId="0" fontId="59" fillId="0" borderId="8" xfId="0" applyFont="1" applyBorder="1" applyAlignment="1">
      <alignment vertical="center"/>
    </xf>
    <xf numFmtId="40" fontId="34" fillId="0" borderId="0" xfId="3" applyNumberFormat="1" applyFont="1" applyAlignment="1">
      <alignment vertical="center"/>
    </xf>
    <xf numFmtId="38" fontId="32" fillId="0" borderId="0" xfId="3" applyNumberFormat="1" applyFont="1" applyAlignment="1">
      <alignment vertical="center"/>
    </xf>
    <xf numFmtId="0" fontId="8" fillId="2" borderId="1" xfId="0" applyFont="1" applyFill="1" applyBorder="1" applyAlignment="1">
      <alignment horizontal="center" vertical="center"/>
    </xf>
    <xf numFmtId="0" fontId="5" fillId="0" borderId="19" xfId="0" applyFont="1" applyBorder="1" applyAlignment="1">
      <alignment horizontal="center" vertical="center"/>
    </xf>
    <xf numFmtId="0" fontId="52" fillId="0" borderId="0" xfId="0" applyFont="1" applyAlignment="1">
      <alignment vertical="center"/>
    </xf>
    <xf numFmtId="9" fontId="52" fillId="0" borderId="0" xfId="0" applyNumberFormat="1" applyFont="1" applyAlignment="1">
      <alignment vertical="center"/>
    </xf>
    <xf numFmtId="0" fontId="52" fillId="0" borderId="0" xfId="0" applyFont="1" applyAlignment="1">
      <alignment horizontal="center" vertical="center"/>
    </xf>
    <xf numFmtId="38" fontId="8" fillId="0" borderId="0" xfId="0" applyNumberFormat="1" applyFont="1" applyAlignment="1">
      <alignment horizontal="center" vertical="center"/>
    </xf>
    <xf numFmtId="0" fontId="52" fillId="0" borderId="2" xfId="0" applyFont="1" applyBorder="1" applyAlignment="1">
      <alignment horizontal="center" vertical="center"/>
    </xf>
    <xf numFmtId="8" fontId="60" fillId="0" borderId="0" xfId="3" applyNumberFormat="1" applyFont="1" applyAlignment="1">
      <alignment horizontal="center" vertical="center"/>
    </xf>
    <xf numFmtId="0" fontId="5" fillId="0" borderId="5" xfId="0" applyFont="1" applyBorder="1" applyAlignment="1">
      <alignment horizontal="left" vertical="center"/>
    </xf>
    <xf numFmtId="38" fontId="52" fillId="0" borderId="0" xfId="0" applyNumberFormat="1" applyFont="1" applyAlignment="1">
      <alignment horizontal="center" vertical="center"/>
    </xf>
    <xf numFmtId="9" fontId="20" fillId="0" borderId="5" xfId="0" applyNumberFormat="1" applyFont="1" applyBorder="1" applyAlignment="1" applyProtection="1">
      <alignment horizontal="center" vertical="center"/>
      <protection locked="0"/>
    </xf>
    <xf numFmtId="0" fontId="37" fillId="0" borderId="6" xfId="3" applyFont="1" applyBorder="1" applyAlignment="1">
      <alignment vertical="center"/>
    </xf>
    <xf numFmtId="38" fontId="52" fillId="0" borderId="0" xfId="0" applyNumberFormat="1" applyFont="1" applyAlignment="1">
      <alignment horizontal="right" vertical="center"/>
    </xf>
    <xf numFmtId="0" fontId="28" fillId="0" borderId="5" xfId="0" applyFont="1" applyBorder="1" applyAlignment="1">
      <alignment horizontal="right" vertical="center"/>
    </xf>
    <xf numFmtId="0" fontId="26" fillId="0" borderId="6" xfId="0" applyFont="1" applyBorder="1" applyAlignment="1">
      <alignment vertical="center"/>
    </xf>
    <xf numFmtId="0" fontId="26" fillId="0" borderId="10" xfId="0" applyFont="1" applyBorder="1" applyAlignment="1">
      <alignment vertical="center"/>
    </xf>
    <xf numFmtId="0" fontId="5" fillId="0" borderId="2" xfId="0" applyFont="1" applyBorder="1" applyAlignment="1">
      <alignment horizontal="left" vertical="center"/>
    </xf>
    <xf numFmtId="0" fontId="5" fillId="0" borderId="17" xfId="0" applyFont="1" applyBorder="1" applyAlignment="1">
      <alignment horizontal="right" vertical="center"/>
    </xf>
    <xf numFmtId="0" fontId="52" fillId="0" borderId="5" xfId="0" applyFont="1" applyBorder="1" applyAlignment="1">
      <alignment horizontal="center" vertical="center"/>
    </xf>
    <xf numFmtId="0" fontId="36" fillId="0" borderId="0" xfId="0" applyFont="1" applyAlignment="1">
      <alignment horizontal="center" vertical="center" wrapText="1"/>
    </xf>
    <xf numFmtId="40" fontId="34" fillId="2" borderId="1" xfId="4" applyNumberFormat="1" applyFont="1" applyFill="1" applyBorder="1" applyAlignment="1" applyProtection="1">
      <alignment horizontal="center" vertical="center"/>
      <protection locked="0"/>
    </xf>
    <xf numFmtId="38" fontId="34" fillId="2" borderId="1" xfId="3" applyNumberFormat="1" applyFont="1" applyFill="1" applyBorder="1" applyAlignment="1" applyProtection="1">
      <alignment horizontal="center" vertical="center"/>
      <protection locked="0"/>
    </xf>
    <xf numFmtId="165" fontId="32" fillId="0" borderId="0" xfId="4" applyNumberFormat="1" applyFont="1" applyBorder="1" applyAlignment="1" applyProtection="1">
      <alignment horizontal="center" vertical="center"/>
    </xf>
    <xf numFmtId="38" fontId="34" fillId="2" borderId="1" xfId="4" applyNumberFormat="1" applyFont="1" applyFill="1" applyBorder="1" applyAlignment="1" applyProtection="1">
      <alignment horizontal="center" vertical="center"/>
      <protection locked="0"/>
    </xf>
    <xf numFmtId="38" fontId="32" fillId="0" borderId="0" xfId="4" applyNumberFormat="1" applyFont="1" applyFill="1" applyBorder="1" applyAlignment="1" applyProtection="1">
      <alignment horizontal="center" vertical="center"/>
    </xf>
    <xf numFmtId="40" fontId="32" fillId="0" borderId="0" xfId="3" applyNumberFormat="1" applyFont="1" applyAlignment="1">
      <alignment vertical="center"/>
    </xf>
    <xf numFmtId="38" fontId="34" fillId="0" borderId="0" xfId="3" applyNumberFormat="1" applyFont="1" applyAlignment="1">
      <alignment vertical="center"/>
    </xf>
    <xf numFmtId="38" fontId="34" fillId="0" borderId="0" xfId="3" applyNumberFormat="1" applyFont="1" applyAlignment="1">
      <alignment horizontal="right" vertical="center"/>
    </xf>
    <xf numFmtId="40" fontId="34" fillId="0" borderId="3" xfId="4" applyNumberFormat="1" applyFont="1" applyFill="1" applyBorder="1" applyAlignment="1" applyProtection="1">
      <alignment horizontal="right" vertical="center"/>
    </xf>
    <xf numFmtId="38" fontId="34" fillId="0" borderId="3" xfId="3" applyNumberFormat="1" applyFont="1" applyBorder="1" applyAlignment="1">
      <alignment horizontal="right" vertical="center"/>
    </xf>
    <xf numFmtId="40" fontId="32" fillId="0" borderId="3" xfId="4" applyNumberFormat="1" applyFont="1" applyFill="1" applyBorder="1" applyAlignment="1" applyProtection="1">
      <alignment vertical="center"/>
    </xf>
    <xf numFmtId="38" fontId="32" fillId="0" borderId="3" xfId="4" applyNumberFormat="1" applyFont="1" applyFill="1" applyBorder="1" applyAlignment="1" applyProtection="1">
      <alignment vertical="center"/>
    </xf>
    <xf numFmtId="38" fontId="32" fillId="0" borderId="0" xfId="3" applyNumberFormat="1" applyFont="1" applyAlignment="1">
      <alignment horizontal="right" vertical="center"/>
    </xf>
    <xf numFmtId="40" fontId="32" fillId="0" borderId="3" xfId="3" applyNumberFormat="1" applyFont="1" applyBorder="1" applyAlignment="1">
      <alignment vertical="center"/>
    </xf>
    <xf numFmtId="0" fontId="34" fillId="0" borderId="0" xfId="3" applyFont="1" applyAlignment="1">
      <alignment horizontal="center" vertical="center"/>
    </xf>
    <xf numFmtId="0" fontId="34" fillId="0" borderId="3" xfId="3" applyFont="1" applyBorder="1" applyAlignment="1">
      <alignment horizontal="center" vertical="center"/>
    </xf>
    <xf numFmtId="38" fontId="34" fillId="0" borderId="3" xfId="3" applyNumberFormat="1" applyFont="1" applyBorder="1" applyAlignment="1">
      <alignment vertical="center"/>
    </xf>
    <xf numFmtId="40" fontId="34" fillId="0" borderId="3" xfId="3" applyNumberFormat="1" applyFont="1" applyBorder="1" applyAlignment="1">
      <alignment vertical="center"/>
    </xf>
    <xf numFmtId="38" fontId="32" fillId="0" borderId="3" xfId="3" applyNumberFormat="1" applyFont="1" applyBorder="1" applyAlignment="1">
      <alignment vertical="center"/>
    </xf>
    <xf numFmtId="40" fontId="32" fillId="0" borderId="3" xfId="4" applyNumberFormat="1" applyFont="1" applyBorder="1" applyAlignment="1" applyProtection="1">
      <alignment vertical="center"/>
    </xf>
    <xf numFmtId="166" fontId="34" fillId="0" borderId="3" xfId="3" applyNumberFormat="1" applyFont="1" applyBorder="1" applyAlignment="1">
      <alignment vertical="center"/>
    </xf>
    <xf numFmtId="167" fontId="32" fillId="0" borderId="3" xfId="3" applyNumberFormat="1" applyFont="1" applyBorder="1" applyAlignment="1">
      <alignment vertical="center"/>
    </xf>
    <xf numFmtId="37" fontId="32" fillId="0" borderId="3" xfId="3" applyNumberFormat="1" applyFont="1" applyBorder="1" applyAlignment="1">
      <alignment vertical="center"/>
    </xf>
    <xf numFmtId="0" fontId="32" fillId="0" borderId="7" xfId="3" applyFont="1" applyBorder="1" applyAlignment="1">
      <alignment horizontal="left" vertical="center"/>
    </xf>
    <xf numFmtId="0" fontId="32" fillId="0" borderId="8" xfId="3" applyFont="1" applyBorder="1" applyAlignment="1">
      <alignment horizontal="left" vertical="center"/>
    </xf>
    <xf numFmtId="0" fontId="7" fillId="0" borderId="3" xfId="8" applyFont="1" applyBorder="1" applyAlignment="1">
      <alignment horizontal="right" vertical="center"/>
    </xf>
    <xf numFmtId="49" fontId="0" fillId="0" borderId="0" xfId="8" applyNumberFormat="1" applyFont="1" applyAlignment="1">
      <alignment horizontal="left" vertical="center"/>
    </xf>
    <xf numFmtId="49" fontId="9" fillId="0" borderId="0" xfId="8" applyNumberFormat="1" applyFont="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15" borderId="0" xfId="0" applyFill="1" applyAlignment="1">
      <alignment horizontal="left" vertical="center"/>
    </xf>
    <xf numFmtId="0" fontId="0" fillId="15" borderId="2" xfId="0" applyFill="1" applyBorder="1" applyAlignment="1">
      <alignment horizontal="left" vertical="center"/>
    </xf>
    <xf numFmtId="0" fontId="54" fillId="0" borderId="0" xfId="0" applyFont="1" applyAlignment="1">
      <alignment vertical="center"/>
    </xf>
    <xf numFmtId="0" fontId="47" fillId="0" borderId="0" xfId="0" applyFont="1" applyAlignment="1">
      <alignment vertical="center"/>
    </xf>
    <xf numFmtId="49" fontId="0" fillId="0" borderId="0" xfId="8" applyNumberFormat="1" applyFont="1" applyAlignment="1">
      <alignment vertical="center"/>
    </xf>
    <xf numFmtId="38" fontId="7" fillId="0" borderId="0" xfId="8" applyNumberFormat="1" applyFont="1" applyAlignment="1">
      <alignment horizontal="right" vertical="center"/>
    </xf>
    <xf numFmtId="8" fontId="8" fillId="0" borderId="0" xfId="0" applyNumberFormat="1" applyFont="1" applyAlignment="1">
      <alignment horizontal="center" vertical="center"/>
    </xf>
    <xf numFmtId="0" fontId="47" fillId="0" borderId="3" xfId="0" applyFont="1" applyBorder="1" applyAlignment="1">
      <alignment horizontal="right" vertical="center"/>
    </xf>
    <xf numFmtId="38" fontId="0" fillId="0" borderId="3" xfId="0" applyNumberFormat="1" applyBorder="1" applyAlignment="1">
      <alignment vertical="center"/>
    </xf>
    <xf numFmtId="40" fontId="0" fillId="0" borderId="3" xfId="0" applyNumberFormat="1" applyBorder="1" applyAlignment="1">
      <alignment vertical="center"/>
    </xf>
    <xf numFmtId="38" fontId="7" fillId="0" borderId="2" xfId="8" applyNumberFormat="1" applyFont="1" applyBorder="1" applyAlignment="1">
      <alignment horizontal="right" vertical="center"/>
    </xf>
    <xf numFmtId="38" fontId="51" fillId="0" borderId="32" xfId="8" applyNumberFormat="1" applyFont="1" applyBorder="1" applyAlignment="1">
      <alignment horizontal="center" vertical="center"/>
    </xf>
    <xf numFmtId="0" fontId="5" fillId="0" borderId="2" xfId="0" applyFont="1" applyBorder="1" applyAlignment="1">
      <alignment horizontal="left" vertical="center" indent="1"/>
    </xf>
    <xf numFmtId="0" fontId="5" fillId="0" borderId="5" xfId="0" applyFont="1" applyBorder="1" applyAlignment="1">
      <alignment horizontal="left" vertical="center" indent="1"/>
    </xf>
    <xf numFmtId="0" fontId="32" fillId="0" borderId="17" xfId="3" applyFont="1" applyBorder="1" applyAlignment="1">
      <alignment horizontal="right" vertical="center"/>
    </xf>
    <xf numFmtId="0" fontId="33" fillId="0" borderId="0" xfId="3" applyFont="1" applyAlignment="1">
      <alignment horizontal="left" vertical="center"/>
    </xf>
    <xf numFmtId="8" fontId="34" fillId="2" borderId="1" xfId="4" applyNumberFormat="1" applyFont="1" applyFill="1" applyBorder="1" applyAlignment="1" applyProtection="1">
      <alignment horizontal="right" vertical="center"/>
      <protection locked="0"/>
    </xf>
    <xf numFmtId="0" fontId="5" fillId="0" borderId="11" xfId="0" applyFont="1" applyBorder="1" applyAlignment="1">
      <alignment vertical="center"/>
    </xf>
    <xf numFmtId="0" fontId="5" fillId="0" borderId="13" xfId="0" applyFont="1" applyBorder="1" applyAlignment="1">
      <alignment vertical="center"/>
    </xf>
    <xf numFmtId="0" fontId="6" fillId="0" borderId="13" xfId="0" applyFont="1" applyBorder="1" applyAlignment="1">
      <alignment vertical="center"/>
    </xf>
    <xf numFmtId="0" fontId="5" fillId="0" borderId="12" xfId="0" applyFont="1" applyBorder="1" applyAlignment="1">
      <alignment vertical="center"/>
    </xf>
    <xf numFmtId="38" fontId="8" fillId="0" borderId="0" xfId="0" applyNumberFormat="1" applyFont="1" applyAlignment="1" applyProtection="1">
      <alignment horizontal="center" vertical="center"/>
      <protection locked="0"/>
    </xf>
    <xf numFmtId="0" fontId="48" fillId="0" borderId="0" xfId="8" applyFont="1" applyAlignment="1">
      <alignment horizontal="left" vertical="center"/>
    </xf>
    <xf numFmtId="0" fontId="47" fillId="0" borderId="0" xfId="8" applyFont="1" applyAlignment="1">
      <alignment horizontal="left" vertical="center"/>
    </xf>
    <xf numFmtId="0" fontId="48" fillId="0" borderId="0" xfId="8" applyFont="1" applyAlignment="1">
      <alignment horizontal="right" vertical="center"/>
    </xf>
    <xf numFmtId="38" fontId="47" fillId="0" borderId="0" xfId="8" applyNumberFormat="1" applyFont="1" applyAlignment="1">
      <alignment horizontal="right" vertical="center"/>
    </xf>
    <xf numFmtId="8" fontId="47" fillId="0" borderId="0" xfId="8" applyNumberFormat="1" applyFont="1" applyAlignment="1">
      <alignment horizontal="right" vertical="center"/>
    </xf>
    <xf numFmtId="0" fontId="47" fillId="0" borderId="2" xfId="8" applyFont="1" applyBorder="1" applyAlignment="1">
      <alignment horizontal="left" vertical="center"/>
    </xf>
    <xf numFmtId="0" fontId="47" fillId="0" borderId="2" xfId="8" applyFont="1" applyBorder="1" applyAlignment="1">
      <alignment horizontal="center" vertical="center"/>
    </xf>
    <xf numFmtId="38" fontId="47" fillId="0" borderId="0" xfId="8" applyNumberFormat="1" applyFont="1" applyAlignment="1">
      <alignment horizontal="center" vertical="center"/>
    </xf>
    <xf numFmtId="0" fontId="47" fillId="0" borderId="2" xfId="8" applyFont="1" applyBorder="1" applyAlignment="1">
      <alignment horizontal="right" vertical="center"/>
    </xf>
    <xf numFmtId="0" fontId="47" fillId="0" borderId="2" xfId="0" applyFont="1" applyBorder="1" applyAlignment="1">
      <alignment vertical="center"/>
    </xf>
    <xf numFmtId="0" fontId="48" fillId="0" borderId="0" xfId="0" applyFont="1" applyAlignment="1">
      <alignment vertical="center"/>
    </xf>
    <xf numFmtId="6" fontId="48" fillId="0" borderId="0" xfId="8" applyNumberFormat="1" applyFont="1" applyAlignment="1">
      <alignment horizontal="right" vertical="center"/>
    </xf>
    <xf numFmtId="0" fontId="5" fillId="0" borderId="35" xfId="0" applyFont="1" applyBorder="1" applyAlignment="1">
      <alignment horizontal="right" vertical="center"/>
    </xf>
    <xf numFmtId="0" fontId="32" fillId="0" borderId="35" xfId="3" applyFont="1" applyBorder="1" applyAlignment="1">
      <alignment horizontal="right" vertical="center"/>
    </xf>
    <xf numFmtId="8" fontId="51" fillId="0" borderId="3" xfId="8" applyNumberFormat="1" applyFont="1" applyBorder="1" applyAlignment="1">
      <alignment horizontal="center" vertical="center"/>
    </xf>
    <xf numFmtId="6" fontId="52" fillId="0" borderId="0" xfId="8" applyNumberFormat="1" applyFont="1" applyAlignment="1">
      <alignment horizontal="center" vertical="center"/>
    </xf>
    <xf numFmtId="8" fontId="51" fillId="25" borderId="3" xfId="8" applyNumberFormat="1" applyFont="1" applyFill="1" applyBorder="1" applyAlignment="1">
      <alignment horizontal="center" vertical="center"/>
    </xf>
    <xf numFmtId="6" fontId="52" fillId="25" borderId="0" xfId="8" applyNumberFormat="1" applyFont="1" applyFill="1" applyAlignment="1">
      <alignment horizontal="center" vertical="center"/>
    </xf>
    <xf numFmtId="38" fontId="51" fillId="25" borderId="0" xfId="8" applyNumberFormat="1" applyFont="1" applyFill="1" applyAlignment="1">
      <alignment horizontal="center" vertical="center"/>
    </xf>
    <xf numFmtId="6" fontId="8" fillId="0" borderId="0" xfId="0" applyNumberFormat="1" applyFont="1" applyAlignment="1" applyProtection="1">
      <alignment horizontal="right" vertical="center"/>
      <protection locked="0"/>
    </xf>
    <xf numFmtId="0" fontId="5" fillId="0" borderId="0" xfId="0" quotePrefix="1" applyFont="1" applyAlignment="1">
      <alignment horizontal="left" vertical="center" indent="2"/>
    </xf>
    <xf numFmtId="0" fontId="8" fillId="2" borderId="1" xfId="0" applyFont="1" applyFill="1" applyBorder="1" applyAlignment="1" applyProtection="1">
      <alignment vertical="center"/>
      <protection locked="0"/>
    </xf>
    <xf numFmtId="49" fontId="5" fillId="0" borderId="0" xfId="0" applyNumberFormat="1" applyFont="1" applyAlignment="1">
      <alignment horizontal="left" vertical="center" indent="2"/>
    </xf>
    <xf numFmtId="9" fontId="49" fillId="0" borderId="0" xfId="0" applyNumberFormat="1" applyFont="1" applyAlignment="1" applyProtection="1">
      <alignment horizontal="center" vertical="center"/>
      <protection locked="0"/>
    </xf>
    <xf numFmtId="6" fontId="8" fillId="0" borderId="3" xfId="0" applyNumberFormat="1" applyFont="1" applyBorder="1" applyAlignment="1" applyProtection="1">
      <alignment horizontal="right" vertical="center"/>
      <protection locked="0"/>
    </xf>
    <xf numFmtId="9" fontId="8" fillId="0" borderId="3" xfId="2" applyFont="1" applyFill="1" applyBorder="1" applyAlignment="1" applyProtection="1">
      <alignment horizontal="right" vertical="center"/>
      <protection locked="0"/>
    </xf>
    <xf numFmtId="9" fontId="20" fillId="0" borderId="3" xfId="0" applyNumberFormat="1" applyFont="1" applyBorder="1" applyAlignment="1" applyProtection="1">
      <alignment horizontal="center" vertical="center"/>
      <protection locked="0"/>
    </xf>
    <xf numFmtId="6" fontId="8" fillId="0" borderId="5" xfId="0" applyNumberFormat="1" applyFont="1" applyBorder="1" applyAlignment="1" applyProtection="1">
      <alignment horizontal="right" vertical="center"/>
      <protection locked="0"/>
    </xf>
    <xf numFmtId="9" fontId="8" fillId="0" borderId="5" xfId="2" applyFont="1" applyFill="1" applyBorder="1" applyAlignment="1" applyProtection="1">
      <alignment horizontal="right" vertical="center"/>
      <protection locked="0"/>
    </xf>
    <xf numFmtId="0" fontId="32" fillId="0" borderId="5" xfId="3" applyFont="1" applyBorder="1" applyAlignment="1">
      <alignment horizontal="center" vertical="center"/>
    </xf>
    <xf numFmtId="165" fontId="32" fillId="0" borderId="2" xfId="4" applyNumberFormat="1" applyFont="1" applyBorder="1" applyAlignment="1" applyProtection="1">
      <alignment horizontal="center" vertical="center"/>
    </xf>
    <xf numFmtId="9" fontId="8" fillId="0" borderId="0" xfId="2" applyFont="1" applyFill="1" applyBorder="1" applyAlignment="1" applyProtection="1">
      <alignment horizontal="center" vertical="center"/>
      <protection locked="0"/>
    </xf>
    <xf numFmtId="9" fontId="52" fillId="0" borderId="0" xfId="2" applyFont="1" applyFill="1" applyBorder="1" applyAlignment="1" applyProtection="1">
      <alignment horizontal="center" vertical="center"/>
      <protection locked="0"/>
    </xf>
    <xf numFmtId="0" fontId="59" fillId="0" borderId="13" xfId="0" applyFont="1" applyBorder="1" applyAlignment="1">
      <alignment vertical="center"/>
    </xf>
    <xf numFmtId="40" fontId="8" fillId="2" borderId="1" xfId="0" applyNumberFormat="1" applyFont="1" applyFill="1" applyBorder="1" applyAlignment="1" applyProtection="1">
      <alignment horizontal="center" vertical="center"/>
      <protection locked="0"/>
    </xf>
    <xf numFmtId="0" fontId="61" fillId="0" borderId="0" xfId="3" applyFont="1" applyAlignment="1">
      <alignment horizontal="right" vertical="center"/>
    </xf>
    <xf numFmtId="40" fontId="8" fillId="0" borderId="0" xfId="0" applyNumberFormat="1" applyFont="1" applyAlignment="1" applyProtection="1">
      <alignment horizontal="center" vertical="center"/>
      <protection locked="0"/>
    </xf>
    <xf numFmtId="0" fontId="5" fillId="20" borderId="0" xfId="0" applyFont="1" applyFill="1" applyAlignment="1">
      <alignment horizontal="justify" vertical="top" wrapText="1"/>
    </xf>
    <xf numFmtId="0" fontId="5" fillId="20" borderId="0" xfId="0" applyFont="1" applyFill="1" applyAlignment="1">
      <alignment vertical="top" wrapText="1"/>
    </xf>
    <xf numFmtId="0" fontId="8" fillId="11" borderId="1" xfId="0" applyFont="1" applyFill="1" applyBorder="1" applyAlignment="1">
      <alignment horizontal="center" vertical="center"/>
    </xf>
    <xf numFmtId="0" fontId="6" fillId="20" borderId="0" xfId="0" applyFont="1" applyFill="1"/>
    <xf numFmtId="40" fontId="8" fillId="2" borderId="1" xfId="1" applyNumberFormat="1" applyFont="1" applyFill="1" applyBorder="1" applyAlignment="1">
      <alignment horizontal="center" vertical="center"/>
    </xf>
    <xf numFmtId="0" fontId="5" fillId="20" borderId="0" xfId="0" applyFont="1" applyFill="1"/>
    <xf numFmtId="6" fontId="65" fillId="0" borderId="3" xfId="0" applyNumberFormat="1" applyFont="1" applyBorder="1" applyAlignment="1" applyProtection="1">
      <alignment horizontal="left" vertical="center"/>
      <protection locked="0"/>
    </xf>
    <xf numFmtId="0" fontId="65" fillId="0" borderId="0" xfId="0" applyFont="1" applyAlignment="1">
      <alignment horizontal="left" vertical="center"/>
    </xf>
    <xf numFmtId="9" fontId="66" fillId="0" borderId="0" xfId="0" applyNumberFormat="1" applyFont="1" applyAlignment="1" applyProtection="1">
      <alignment horizontal="left" vertical="center"/>
      <protection locked="0"/>
    </xf>
    <xf numFmtId="0" fontId="1" fillId="0" borderId="0" xfId="0" applyFont="1" applyAlignment="1">
      <alignment vertical="center" wrapText="1"/>
    </xf>
    <xf numFmtId="9" fontId="8" fillId="2"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8" fontId="8" fillId="2" borderId="1" xfId="0" applyNumberFormat="1" applyFont="1" applyFill="1" applyBorder="1" applyAlignment="1" applyProtection="1">
      <alignment horizontal="center" vertical="center"/>
      <protection locked="0"/>
    </xf>
    <xf numFmtId="0" fontId="35" fillId="2" borderId="1" xfId="3" applyFont="1" applyFill="1" applyBorder="1" applyAlignment="1" applyProtection="1">
      <alignment vertical="center"/>
      <protection locked="0"/>
    </xf>
    <xf numFmtId="38" fontId="0" fillId="0" borderId="0" xfId="0" applyNumberFormat="1" applyAlignment="1">
      <alignment horizontal="right" vertical="center"/>
    </xf>
    <xf numFmtId="6" fontId="1" fillId="0" borderId="0" xfId="10" applyNumberFormat="1" applyFont="1" applyAlignment="1">
      <alignment horizontal="right" vertical="center"/>
    </xf>
    <xf numFmtId="0" fontId="5" fillId="0" borderId="0" xfId="0" applyFont="1" applyAlignment="1" applyProtection="1">
      <alignment horizontal="center" vertical="center"/>
      <protection locked="0"/>
    </xf>
    <xf numFmtId="0" fontId="73" fillId="0" borderId="5" xfId="0" applyFont="1" applyBorder="1" applyAlignment="1">
      <alignment horizontal="center" vertical="center"/>
    </xf>
    <xf numFmtId="0" fontId="72" fillId="24" borderId="0" xfId="0" applyFont="1" applyFill="1" applyAlignment="1">
      <alignment horizontal="center" vertical="center" wrapText="1"/>
    </xf>
    <xf numFmtId="0" fontId="72" fillId="24" borderId="0" xfId="0" applyFont="1" applyFill="1" applyAlignment="1">
      <alignment horizontal="center" vertical="center"/>
    </xf>
    <xf numFmtId="0" fontId="13" fillId="20" borderId="0" xfId="0" applyFont="1" applyFill="1" applyAlignment="1">
      <alignment horizontal="center" vertical="top"/>
    </xf>
    <xf numFmtId="0" fontId="0" fillId="20" borderId="0" xfId="0" applyFill="1" applyAlignment="1">
      <alignment horizontal="justify" vertical="top" wrapText="1"/>
    </xf>
    <xf numFmtId="0" fontId="22" fillId="20" borderId="0" xfId="0" applyFont="1" applyFill="1" applyAlignment="1">
      <alignment horizontal="center" vertical="center"/>
    </xf>
    <xf numFmtId="0" fontId="0" fillId="20" borderId="0" xfId="0" applyFill="1" applyAlignment="1">
      <alignment horizontal="left" vertical="center"/>
    </xf>
    <xf numFmtId="0" fontId="70" fillId="20" borderId="0" xfId="0" applyFont="1" applyFill="1" applyAlignment="1">
      <alignment horizontal="justify" wrapText="1"/>
    </xf>
    <xf numFmtId="0" fontId="0" fillId="0" borderId="0" xfId="0" applyAlignment="1">
      <alignment horizontal="left" vertical="top" wrapText="1"/>
    </xf>
    <xf numFmtId="0" fontId="0" fillId="0" borderId="0" xfId="0" applyAlignment="1">
      <alignment horizontal="center" wrapText="1"/>
    </xf>
    <xf numFmtId="0" fontId="11" fillId="24" borderId="0" xfId="0" applyFont="1" applyFill="1" applyAlignment="1">
      <alignment horizontal="center"/>
    </xf>
    <xf numFmtId="0" fontId="5" fillId="0" borderId="18" xfId="0" applyFont="1" applyBorder="1" applyAlignment="1">
      <alignment horizontal="center" vertical="center"/>
    </xf>
    <xf numFmtId="0" fontId="5" fillId="0" borderId="0" xfId="0" applyFont="1" applyAlignment="1">
      <alignment horizontal="left" vertical="center" wrapText="1"/>
    </xf>
    <xf numFmtId="10" fontId="8" fillId="2" borderId="14" xfId="2" applyNumberFormat="1" applyFont="1" applyFill="1" applyBorder="1" applyAlignment="1" applyProtection="1">
      <alignment horizontal="right" vertical="center"/>
      <protection locked="0"/>
    </xf>
    <xf numFmtId="10" fontId="8" fillId="2" borderId="17" xfId="2" applyNumberFormat="1" applyFont="1" applyFill="1" applyBorder="1" applyAlignment="1" applyProtection="1">
      <alignment horizontal="right" vertical="center"/>
      <protection locked="0"/>
    </xf>
    <xf numFmtId="10" fontId="8" fillId="2" borderId="15" xfId="2" applyNumberFormat="1" applyFont="1" applyFill="1" applyBorder="1" applyAlignment="1" applyProtection="1">
      <alignment horizontal="right" vertical="center"/>
      <protection locked="0"/>
    </xf>
    <xf numFmtId="6" fontId="8" fillId="2" borderId="14" xfId="0" applyNumberFormat="1" applyFont="1" applyFill="1" applyBorder="1" applyAlignment="1" applyProtection="1">
      <alignment horizontal="right" vertical="center"/>
      <protection locked="0"/>
    </xf>
    <xf numFmtId="6" fontId="8" fillId="2" borderId="17" xfId="0" applyNumberFormat="1" applyFont="1" applyFill="1" applyBorder="1" applyAlignment="1" applyProtection="1">
      <alignment horizontal="right" vertical="center"/>
      <protection locked="0"/>
    </xf>
    <xf numFmtId="6" fontId="8" fillId="2" borderId="15" xfId="0" applyNumberFormat="1" applyFont="1" applyFill="1" applyBorder="1" applyAlignment="1" applyProtection="1">
      <alignment horizontal="right" vertical="center"/>
      <protection locked="0"/>
    </xf>
    <xf numFmtId="0" fontId="5" fillId="0" borderId="0" xfId="0" applyFont="1" applyAlignment="1">
      <alignment horizontal="left" vertical="center" wrapText="1" indent="2"/>
    </xf>
    <xf numFmtId="0" fontId="5" fillId="0" borderId="0" xfId="0" applyFont="1" applyAlignment="1">
      <alignment horizontal="left" vertical="center" wrapText="1" indent="6"/>
    </xf>
    <xf numFmtId="0" fontId="41" fillId="5" borderId="26" xfId="0" applyFont="1" applyFill="1" applyBorder="1" applyAlignment="1">
      <alignment horizontal="center" vertical="center" wrapText="1"/>
    </xf>
    <xf numFmtId="0" fontId="41" fillId="5" borderId="19" xfId="0" applyFont="1" applyFill="1" applyBorder="1" applyAlignment="1">
      <alignment horizontal="center" vertical="center" wrapText="1"/>
    </xf>
    <xf numFmtId="0" fontId="41" fillId="5" borderId="20" xfId="0" applyFont="1" applyFill="1" applyBorder="1" applyAlignment="1">
      <alignment horizontal="center" vertical="center" wrapText="1"/>
    </xf>
    <xf numFmtId="0" fontId="41" fillId="5" borderId="27"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41" fillId="5" borderId="28" xfId="0" applyFont="1" applyFill="1" applyBorder="1" applyAlignment="1">
      <alignment horizontal="center" vertical="center" wrapText="1"/>
    </xf>
    <xf numFmtId="0" fontId="39" fillId="0" borderId="0" xfId="0" applyFont="1" applyAlignment="1">
      <alignment horizontal="center" vertical="center" wrapText="1"/>
    </xf>
    <xf numFmtId="0" fontId="14"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left" wrapText="1"/>
    </xf>
    <xf numFmtId="0" fontId="64" fillId="0" borderId="0" xfId="0" applyFont="1" applyAlignment="1">
      <alignment horizontal="center" vertical="center" wrapText="1"/>
    </xf>
    <xf numFmtId="0" fontId="68" fillId="24" borderId="0" xfId="0" applyFont="1" applyFill="1" applyAlignment="1">
      <alignment horizontal="center" vertical="center"/>
    </xf>
    <xf numFmtId="0" fontId="1" fillId="0" borderId="0" xfId="0" applyFont="1" applyAlignment="1">
      <alignment horizontal="left" vertical="center" wrapText="1"/>
    </xf>
    <xf numFmtId="0" fontId="74" fillId="23" borderId="0" xfId="0" applyFont="1" applyFill="1" applyAlignment="1">
      <alignment horizontal="center" vertical="center"/>
    </xf>
    <xf numFmtId="0" fontId="11" fillId="24" borderId="0" xfId="0" applyFont="1" applyFill="1" applyAlignment="1">
      <alignment horizontal="center" vertical="center"/>
    </xf>
    <xf numFmtId="0" fontId="53" fillId="6" borderId="3" xfId="0" applyFont="1" applyFill="1" applyBorder="1" applyAlignment="1">
      <alignment horizontal="right" vertical="center"/>
    </xf>
    <xf numFmtId="0" fontId="8" fillId="3" borderId="14" xfId="0" applyFont="1" applyFill="1" applyBorder="1" applyAlignment="1" applyProtection="1">
      <alignment horizontal="left" vertical="center"/>
      <protection locked="0"/>
    </xf>
    <xf numFmtId="0" fontId="8" fillId="3" borderId="15" xfId="0" applyFont="1" applyFill="1" applyBorder="1" applyAlignment="1" applyProtection="1">
      <alignment horizontal="left" vertical="center"/>
      <protection locked="0"/>
    </xf>
    <xf numFmtId="0" fontId="5" fillId="0" borderId="0" xfId="0" applyFont="1" applyAlignment="1">
      <alignment horizontal="left" vertical="center"/>
    </xf>
    <xf numFmtId="0" fontId="10" fillId="0" borderId="0" xfId="0" applyFont="1" applyAlignment="1" applyProtection="1">
      <alignment horizontal="left" vertical="center"/>
      <protection locked="0"/>
    </xf>
    <xf numFmtId="0" fontId="17" fillId="0" borderId="2" xfId="0" applyFont="1" applyBorder="1" applyAlignment="1">
      <alignment horizontal="left" vertical="center"/>
    </xf>
    <xf numFmtId="0" fontId="10" fillId="2" borderId="14" xfId="0"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5" xfId="0" applyFont="1" applyBorder="1" applyAlignment="1">
      <alignment horizontal="center" vertical="center"/>
    </xf>
    <xf numFmtId="0" fontId="31" fillId="0" borderId="3" xfId="0" applyFont="1" applyBorder="1" applyAlignment="1">
      <alignment horizontal="left" vertical="center"/>
    </xf>
    <xf numFmtId="0" fontId="40" fillId="0" borderId="0" xfId="0" applyFont="1" applyAlignment="1">
      <alignment horizontal="right" vertical="center"/>
    </xf>
    <xf numFmtId="0" fontId="8" fillId="3" borderId="14"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21" fillId="5" borderId="26"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1" fillId="5" borderId="20"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30"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8" fillId="2" borderId="14" xfId="0" applyFont="1" applyFill="1" applyBorder="1" applyAlignment="1" applyProtection="1">
      <alignment horizontal="left" vertical="center"/>
      <protection locked="0"/>
    </xf>
    <xf numFmtId="0" fontId="8" fillId="2" borderId="15" xfId="0" applyFont="1" applyFill="1" applyBorder="1" applyAlignment="1" applyProtection="1">
      <alignment horizontal="left" vertical="center"/>
      <protection locked="0"/>
    </xf>
    <xf numFmtId="0" fontId="3" fillId="0" borderId="0" xfId="0" applyFont="1" applyAlignment="1">
      <alignment horizontal="right" vertical="center"/>
    </xf>
    <xf numFmtId="0" fontId="54" fillId="0" borderId="0" xfId="8" applyFont="1" applyAlignment="1">
      <alignment horizontal="left" vertical="center"/>
    </xf>
    <xf numFmtId="0" fontId="43" fillId="0" borderId="0" xfId="0" applyFont="1" applyAlignment="1">
      <alignment horizontal="center" vertical="center"/>
    </xf>
    <xf numFmtId="0" fontId="0" fillId="0" borderId="0" xfId="0" applyAlignment="1">
      <alignment horizontal="left" vertical="center" indent="1"/>
    </xf>
    <xf numFmtId="0" fontId="11" fillId="22" borderId="0" xfId="8" applyFont="1" applyFill="1" applyAlignment="1">
      <alignment horizontal="left" vertical="center"/>
    </xf>
    <xf numFmtId="0" fontId="7" fillId="0" borderId="2" xfId="8" applyFont="1" applyBorder="1" applyAlignment="1">
      <alignment horizontal="center" vertical="center"/>
    </xf>
    <xf numFmtId="0" fontId="0" fillId="0" borderId="2" xfId="0" applyBorder="1" applyAlignment="1">
      <alignment horizontal="center" vertical="center"/>
    </xf>
    <xf numFmtId="0" fontId="44" fillId="24" borderId="0" xfId="0" applyFont="1" applyFill="1" applyAlignment="1">
      <alignment horizontal="center" vertical="center"/>
    </xf>
    <xf numFmtId="0" fontId="0" fillId="0" borderId="2" xfId="0" applyBorder="1" applyAlignment="1">
      <alignment horizontal="left" vertical="center" indent="1"/>
    </xf>
    <xf numFmtId="0" fontId="5" fillId="0" borderId="2" xfId="8" applyFont="1" applyBorder="1" applyAlignment="1">
      <alignment horizontal="center" vertical="center"/>
    </xf>
    <xf numFmtId="0" fontId="9" fillId="0" borderId="5" xfId="8" applyFont="1" applyBorder="1" applyAlignment="1">
      <alignment horizontal="left" vertical="center" indent="1"/>
    </xf>
    <xf numFmtId="49" fontId="9" fillId="0" borderId="0" xfId="8" applyNumberFormat="1" applyFont="1" applyAlignment="1">
      <alignment horizontal="left" vertical="center" indent="1"/>
    </xf>
    <xf numFmtId="0" fontId="9" fillId="0" borderId="0" xfId="8" applyFont="1" applyAlignment="1">
      <alignment horizontal="left" vertical="center" indent="1"/>
    </xf>
    <xf numFmtId="0" fontId="0" fillId="0" borderId="0" xfId="0" applyAlignment="1">
      <alignment horizontal="center" vertical="center"/>
    </xf>
    <xf numFmtId="0" fontId="32" fillId="0" borderId="18" xfId="3" applyFont="1" applyBorder="1" applyAlignment="1">
      <alignment horizontal="center" vertical="center"/>
    </xf>
    <xf numFmtId="0" fontId="5" fillId="0" borderId="0" xfId="0" applyFont="1" applyAlignment="1">
      <alignment horizontal="center" vertical="center"/>
    </xf>
    <xf numFmtId="0" fontId="59" fillId="0" borderId="0" xfId="0" applyFont="1" applyAlignment="1">
      <alignment horizontal="center" vertical="center"/>
    </xf>
    <xf numFmtId="0" fontId="5" fillId="0" borderId="8" xfId="0" applyFont="1" applyBorder="1" applyAlignment="1">
      <alignment horizontal="left" vertical="center"/>
    </xf>
    <xf numFmtId="0" fontId="35" fillId="2" borderId="14" xfId="3" applyFont="1" applyFill="1" applyBorder="1" applyAlignment="1" applyProtection="1">
      <alignment horizontal="left" vertical="center"/>
      <protection locked="0"/>
    </xf>
    <xf numFmtId="0" fontId="35" fillId="2" borderId="17" xfId="3" applyFont="1" applyFill="1" applyBorder="1" applyAlignment="1" applyProtection="1">
      <alignment horizontal="left" vertical="center"/>
      <protection locked="0"/>
    </xf>
    <xf numFmtId="0" fontId="35" fillId="2" borderId="15" xfId="3" applyFont="1" applyFill="1" applyBorder="1" applyAlignment="1" applyProtection="1">
      <alignment horizontal="left" vertical="center"/>
      <protection locked="0"/>
    </xf>
    <xf numFmtId="0" fontId="36" fillId="5" borderId="23" xfId="0" applyFont="1" applyFill="1" applyBorder="1" applyAlignment="1">
      <alignment horizontal="center" vertical="center" wrapText="1"/>
    </xf>
    <xf numFmtId="0" fontId="36" fillId="5" borderId="24" xfId="0" applyFont="1" applyFill="1" applyBorder="1" applyAlignment="1">
      <alignment horizontal="center" vertical="center" wrapText="1"/>
    </xf>
    <xf numFmtId="0" fontId="36" fillId="5" borderId="25" xfId="0" applyFont="1" applyFill="1" applyBorder="1" applyAlignment="1">
      <alignment horizontal="center" vertical="center" wrapText="1"/>
    </xf>
    <xf numFmtId="0" fontId="32" fillId="0" borderId="2" xfId="3" applyFont="1" applyBorder="1" applyAlignment="1">
      <alignment horizontal="center" vertical="center"/>
    </xf>
    <xf numFmtId="0" fontId="69" fillId="24" borderId="0" xfId="3" applyFont="1" applyFill="1" applyAlignment="1">
      <alignment horizontal="center" vertical="center"/>
    </xf>
    <xf numFmtId="0" fontId="0" fillId="0" borderId="0" xfId="0" applyAlignment="1">
      <alignment horizontal="left" vertical="center"/>
    </xf>
    <xf numFmtId="0" fontId="54" fillId="0" borderId="0" xfId="0" applyFont="1" applyAlignment="1">
      <alignment horizontal="left" vertical="center"/>
    </xf>
    <xf numFmtId="0" fontId="9" fillId="0" borderId="0" xfId="8" applyFont="1" applyAlignment="1">
      <alignment horizontal="left" vertical="center"/>
    </xf>
    <xf numFmtId="0" fontId="47" fillId="0" borderId="0" xfId="0" applyFont="1" applyAlignment="1">
      <alignment horizontal="left" vertical="center" indent="2"/>
    </xf>
    <xf numFmtId="0" fontId="48" fillId="0" borderId="0" xfId="0" applyFont="1" applyAlignment="1">
      <alignment horizontal="center" vertical="center"/>
    </xf>
    <xf numFmtId="9" fontId="51" fillId="0" borderId="5" xfId="8" applyNumberFormat="1" applyFont="1" applyBorder="1" applyAlignment="1">
      <alignment horizontal="center" vertical="center"/>
    </xf>
    <xf numFmtId="0" fontId="51" fillId="0" borderId="0" xfId="8" applyFont="1" applyAlignment="1">
      <alignment horizontal="center" vertical="center"/>
    </xf>
    <xf numFmtId="0" fontId="51" fillId="0" borderId="33" xfId="8" applyFont="1" applyBorder="1" applyAlignment="1">
      <alignment horizontal="center" vertical="center"/>
    </xf>
    <xf numFmtId="9" fontId="51" fillId="0" borderId="32" xfId="8" applyNumberFormat="1" applyFont="1" applyBorder="1" applyAlignment="1">
      <alignment horizontal="center" vertical="center"/>
    </xf>
    <xf numFmtId="0" fontId="11" fillId="22" borderId="4" xfId="8" applyFont="1" applyFill="1" applyBorder="1" applyAlignment="1">
      <alignment horizontal="left" vertical="center"/>
    </xf>
    <xf numFmtId="0" fontId="11" fillId="22" borderId="5" xfId="8" applyFont="1" applyFill="1" applyBorder="1" applyAlignment="1">
      <alignment horizontal="left" vertical="center"/>
    </xf>
    <xf numFmtId="0" fontId="11" fillId="22" borderId="6" xfId="8" applyFont="1" applyFill="1" applyBorder="1" applyAlignment="1">
      <alignment horizontal="left" vertical="center"/>
    </xf>
    <xf numFmtId="0" fontId="0" fillId="0" borderId="2" xfId="0" applyBorder="1" applyAlignment="1">
      <alignment horizontal="left" vertical="center"/>
    </xf>
    <xf numFmtId="0" fontId="33" fillId="0" borderId="3" xfId="3" applyFont="1" applyBorder="1" applyAlignment="1">
      <alignment horizontal="left" vertical="center"/>
    </xf>
    <xf numFmtId="0" fontId="32" fillId="0" borderId="0" xfId="3" applyFont="1" applyAlignment="1">
      <alignment horizontal="left" vertical="center"/>
    </xf>
    <xf numFmtId="0" fontId="32" fillId="0" borderId="2" xfId="3" applyFont="1" applyBorder="1" applyAlignment="1">
      <alignment horizontal="left" vertical="center"/>
    </xf>
    <xf numFmtId="0" fontId="59" fillId="0" borderId="13" xfId="0" applyFont="1" applyBorder="1" applyAlignment="1">
      <alignment horizontal="center" vertical="center"/>
    </xf>
    <xf numFmtId="0" fontId="33" fillId="0" borderId="0" xfId="3" applyFont="1" applyAlignment="1">
      <alignment horizontal="left" vertical="center"/>
    </xf>
    <xf numFmtId="0" fontId="6" fillId="0" borderId="0" xfId="0" applyFont="1" applyAlignment="1">
      <alignment horizontal="left" vertical="center"/>
    </xf>
    <xf numFmtId="0" fontId="48" fillId="0" borderId="2" xfId="0" applyFont="1" applyBorder="1" applyAlignment="1">
      <alignment horizontal="center" vertical="center"/>
    </xf>
    <xf numFmtId="0" fontId="6" fillId="0" borderId="3" xfId="0" applyFont="1" applyBorder="1" applyAlignment="1">
      <alignment horizontal="left" vertical="center"/>
    </xf>
    <xf numFmtId="0" fontId="6" fillId="0" borderId="13" xfId="0" applyFont="1" applyBorder="1" applyAlignment="1">
      <alignment horizontal="left" vertical="center"/>
    </xf>
    <xf numFmtId="0" fontId="59" fillId="0" borderId="13" xfId="0" applyFont="1" applyBorder="1" applyAlignment="1">
      <alignment horizontal="left" vertical="center"/>
    </xf>
    <xf numFmtId="0" fontId="0" fillId="0" borderId="13" xfId="0" applyBorder="1" applyAlignment="1">
      <alignment vertical="center"/>
    </xf>
    <xf numFmtId="0" fontId="63" fillId="0" borderId="5" xfId="3" applyFont="1" applyBorder="1" applyAlignment="1">
      <alignment horizontal="center" vertical="center"/>
    </xf>
    <xf numFmtId="0" fontId="12" fillId="0" borderId="0" xfId="0" applyFont="1" applyAlignment="1">
      <alignment horizontal="right" vertical="center"/>
    </xf>
    <xf numFmtId="0" fontId="8" fillId="2" borderId="14" xfId="0" applyFont="1" applyFill="1" applyBorder="1" applyAlignment="1" applyProtection="1">
      <alignment horizontal="left" vertical="center" indent="1"/>
      <protection locked="0"/>
    </xf>
    <xf numFmtId="0" fontId="8" fillId="2" borderId="15" xfId="0" applyFont="1" applyFill="1" applyBorder="1" applyAlignment="1" applyProtection="1">
      <alignment horizontal="left" vertical="center" indent="1"/>
      <protection locked="0"/>
    </xf>
    <xf numFmtId="49" fontId="12" fillId="0" borderId="0" xfId="0" applyNumberFormat="1" applyFont="1" applyAlignment="1">
      <alignment horizontal="center" vertical="center"/>
    </xf>
    <xf numFmtId="0" fontId="8" fillId="2" borderId="14" xfId="0" applyFont="1" applyFill="1" applyBorder="1" applyAlignment="1">
      <alignment horizontal="left" vertical="center" indent="1"/>
    </xf>
    <xf numFmtId="0" fontId="8" fillId="2" borderId="15" xfId="0" applyFont="1" applyFill="1" applyBorder="1" applyAlignment="1">
      <alignment horizontal="left" vertical="center" indent="1"/>
    </xf>
  </cellXfs>
  <cellStyles count="11">
    <cellStyle name="Comma" xfId="1" builtinId="3"/>
    <cellStyle name="Comma 2" xfId="4" xr:uid="{00000000-0005-0000-0000-000001000000}"/>
    <cellStyle name="Currency" xfId="10" builtinId="4"/>
    <cellStyle name="Currency 2" xfId="5" xr:uid="{00000000-0005-0000-0000-000003000000}"/>
    <cellStyle name="Currency 3" xfId="9" xr:uid="{00000000-0005-0000-0000-000004000000}"/>
    <cellStyle name="Normal" xfId="0" builtinId="0"/>
    <cellStyle name="Normal 2" xfId="7" xr:uid="{00000000-0005-0000-0000-000006000000}"/>
    <cellStyle name="Normal 3" xfId="8" xr:uid="{00000000-0005-0000-0000-000007000000}"/>
    <cellStyle name="Normal_ReStocking v2" xfId="3" xr:uid="{00000000-0005-0000-0000-000008000000}"/>
    <cellStyle name="Percent" xfId="2" builtinId="5"/>
    <cellStyle name="Percent 2" xfId="6" xr:uid="{00000000-0005-0000-0000-00000A000000}"/>
  </cellStyles>
  <dxfs count="0"/>
  <tableStyles count="0" defaultTableStyle="TableStyleMedium9" defaultPivotStyle="PivotStyleLight16"/>
  <colors>
    <mruColors>
      <color rgb="FF008000"/>
      <color rgb="FF0000FF"/>
      <color rgb="FFFFFFCC"/>
      <color rgb="FF009900"/>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272201</xdr:colOff>
      <xdr:row>1</xdr:row>
      <xdr:rowOff>8466</xdr:rowOff>
    </xdr:from>
    <xdr:to>
      <xdr:col>4</xdr:col>
      <xdr:colOff>7171629</xdr:colOff>
      <xdr:row>1</xdr:row>
      <xdr:rowOff>1343069</xdr:rowOff>
    </xdr:to>
    <xdr:pic>
      <xdr:nvPicPr>
        <xdr:cNvPr id="2" name="Picture 1">
          <a:extLst>
            <a:ext uri="{FF2B5EF4-FFF2-40B4-BE49-F238E27FC236}">
              <a16:creationId xmlns:a16="http://schemas.microsoft.com/office/drawing/2014/main" id="{C396613D-34F1-40DA-A835-7D06E2F1B2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401" y="126999"/>
          <a:ext cx="7576761" cy="1334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21815</xdr:colOff>
      <xdr:row>2</xdr:row>
      <xdr:rowOff>85</xdr:rowOff>
    </xdr:to>
    <xdr:pic>
      <xdr:nvPicPr>
        <xdr:cNvPr id="4" name="Picture 3">
          <a:extLst>
            <a:ext uri="{FF2B5EF4-FFF2-40B4-BE49-F238E27FC236}">
              <a16:creationId xmlns:a16="http://schemas.microsoft.com/office/drawing/2014/main" id="{73518F45-E2A5-1F68-4DF6-4FED7179927D}"/>
            </a:ext>
          </a:extLst>
        </xdr:cNvPr>
        <xdr:cNvPicPr>
          <a:picLocks noChangeAspect="1"/>
        </xdr:cNvPicPr>
      </xdr:nvPicPr>
      <xdr:blipFill>
        <a:blip xmlns:r="http://schemas.openxmlformats.org/officeDocument/2006/relationships" r:embed="rId1"/>
        <a:stretch>
          <a:fillRect/>
        </a:stretch>
      </xdr:blipFill>
      <xdr:spPr>
        <a:xfrm>
          <a:off x="320040" y="190500"/>
          <a:ext cx="5523455" cy="9754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12192</xdr:colOff>
      <xdr:row>7</xdr:row>
      <xdr:rowOff>12192</xdr:rowOff>
    </xdr:from>
    <xdr:to>
      <xdr:col>28</xdr:col>
      <xdr:colOff>335280</xdr:colOff>
      <xdr:row>10</xdr:row>
      <xdr:rowOff>140208</xdr:rowOff>
    </xdr:to>
    <xdr:sp macro="" textlink="">
      <xdr:nvSpPr>
        <xdr:cNvPr id="2" name="Arrow: Bent-Up 1">
          <a:extLst>
            <a:ext uri="{FF2B5EF4-FFF2-40B4-BE49-F238E27FC236}">
              <a16:creationId xmlns:a16="http://schemas.microsoft.com/office/drawing/2014/main" id="{79F34244-239E-4B7A-AE23-DD87191987B7}"/>
            </a:ext>
          </a:extLst>
        </xdr:cNvPr>
        <xdr:cNvSpPr/>
      </xdr:nvSpPr>
      <xdr:spPr>
        <a:xfrm rot="10800000" flipH="1">
          <a:off x="9377172" y="957072"/>
          <a:ext cx="323088" cy="699516"/>
        </a:xfrm>
        <a:prstGeom prst="bentUpArrow">
          <a:avLst>
            <a:gd name="adj1" fmla="val 14059"/>
            <a:gd name="adj2" fmla="val 25000"/>
            <a:gd name="adj3" fmla="val 25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21815</xdr:colOff>
      <xdr:row>2</xdr:row>
      <xdr:rowOff>85</xdr:rowOff>
    </xdr:to>
    <xdr:pic>
      <xdr:nvPicPr>
        <xdr:cNvPr id="3" name="Picture 2">
          <a:extLst>
            <a:ext uri="{FF2B5EF4-FFF2-40B4-BE49-F238E27FC236}">
              <a16:creationId xmlns:a16="http://schemas.microsoft.com/office/drawing/2014/main" id="{CE6E7DA4-7F71-472D-8641-579D4CB73C27}"/>
            </a:ext>
          </a:extLst>
        </xdr:cNvPr>
        <xdr:cNvPicPr>
          <a:picLocks noChangeAspect="1"/>
        </xdr:cNvPicPr>
      </xdr:nvPicPr>
      <xdr:blipFill>
        <a:blip xmlns:r="http://schemas.openxmlformats.org/officeDocument/2006/relationships" r:embed="rId1"/>
        <a:stretch>
          <a:fillRect/>
        </a:stretch>
      </xdr:blipFill>
      <xdr:spPr>
        <a:xfrm>
          <a:off x="320040" y="190500"/>
          <a:ext cx="5523455" cy="975445"/>
        </a:xfrm>
        <a:prstGeom prst="rect">
          <a:avLst/>
        </a:prstGeom>
      </xdr:spPr>
    </xdr:pic>
    <xdr:clientData/>
  </xdr:twoCellAnchor>
  <xdr:twoCellAnchor editAs="oneCell">
    <xdr:from>
      <xdr:col>1</xdr:col>
      <xdr:colOff>0</xdr:colOff>
      <xdr:row>1</xdr:row>
      <xdr:rowOff>0</xdr:rowOff>
    </xdr:from>
    <xdr:to>
      <xdr:col>8</xdr:col>
      <xdr:colOff>21815</xdr:colOff>
      <xdr:row>2</xdr:row>
      <xdr:rowOff>85</xdr:rowOff>
    </xdr:to>
    <xdr:pic>
      <xdr:nvPicPr>
        <xdr:cNvPr id="4" name="Picture 3">
          <a:extLst>
            <a:ext uri="{FF2B5EF4-FFF2-40B4-BE49-F238E27FC236}">
              <a16:creationId xmlns:a16="http://schemas.microsoft.com/office/drawing/2014/main" id="{5548DED9-7F3E-4FAE-BFB2-7A80325B7B11}"/>
            </a:ext>
          </a:extLst>
        </xdr:cNvPr>
        <xdr:cNvPicPr>
          <a:picLocks noChangeAspect="1"/>
        </xdr:cNvPicPr>
      </xdr:nvPicPr>
      <xdr:blipFill>
        <a:blip xmlns:r="http://schemas.openxmlformats.org/officeDocument/2006/relationships" r:embed="rId1"/>
        <a:stretch>
          <a:fillRect/>
        </a:stretch>
      </xdr:blipFill>
      <xdr:spPr>
        <a:xfrm>
          <a:off x="320040" y="190500"/>
          <a:ext cx="5523455" cy="97544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29</xdr:col>
      <xdr:colOff>289560</xdr:colOff>
      <xdr:row>26</xdr:row>
      <xdr:rowOff>7620</xdr:rowOff>
    </xdr:from>
    <xdr:to>
      <xdr:col>29</xdr:col>
      <xdr:colOff>403860</xdr:colOff>
      <xdr:row>33</xdr:row>
      <xdr:rowOff>106680</xdr:rowOff>
    </xdr:to>
    <xdr:sp macro="" textlink="">
      <xdr:nvSpPr>
        <xdr:cNvPr id="3" name="Arrow: Down 2">
          <a:extLst>
            <a:ext uri="{FF2B5EF4-FFF2-40B4-BE49-F238E27FC236}">
              <a16:creationId xmlns:a16="http://schemas.microsoft.com/office/drawing/2014/main" id="{45FC14EC-7359-4AE6-B0D2-BC94FE5B7EFD}"/>
            </a:ext>
          </a:extLst>
        </xdr:cNvPr>
        <xdr:cNvSpPr/>
      </xdr:nvSpPr>
      <xdr:spPr>
        <a:xfrm>
          <a:off x="10553700" y="4632960"/>
          <a:ext cx="114300" cy="1303020"/>
        </a:xfrm>
        <a:prstGeom prst="down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22860</xdr:colOff>
      <xdr:row>1</xdr:row>
      <xdr:rowOff>7620</xdr:rowOff>
    </xdr:from>
    <xdr:to>
      <xdr:col>11</xdr:col>
      <xdr:colOff>0</xdr:colOff>
      <xdr:row>1</xdr:row>
      <xdr:rowOff>986567</xdr:rowOff>
    </xdr:to>
    <xdr:pic>
      <xdr:nvPicPr>
        <xdr:cNvPr id="4" name="Picture 3">
          <a:extLst>
            <a:ext uri="{FF2B5EF4-FFF2-40B4-BE49-F238E27FC236}">
              <a16:creationId xmlns:a16="http://schemas.microsoft.com/office/drawing/2014/main" id="{EEA788AE-CF7E-682A-0D33-10881F0172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860" y="198120"/>
          <a:ext cx="5692140" cy="97894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22860</xdr:colOff>
      <xdr:row>1</xdr:row>
      <xdr:rowOff>7620</xdr:rowOff>
    </xdr:from>
    <xdr:to>
      <xdr:col>11</xdr:col>
      <xdr:colOff>116205</xdr:colOff>
      <xdr:row>1</xdr:row>
      <xdr:rowOff>986567</xdr:rowOff>
    </xdr:to>
    <xdr:pic>
      <xdr:nvPicPr>
        <xdr:cNvPr id="2" name="Picture 1">
          <a:extLst>
            <a:ext uri="{FF2B5EF4-FFF2-40B4-BE49-F238E27FC236}">
              <a16:creationId xmlns:a16="http://schemas.microsoft.com/office/drawing/2014/main" id="{AFEE1FF6-86FC-40F6-8C95-A9436806A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860" y="198120"/>
          <a:ext cx="5722620" cy="97894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22860</xdr:colOff>
      <xdr:row>1</xdr:row>
      <xdr:rowOff>7620</xdr:rowOff>
    </xdr:from>
    <xdr:to>
      <xdr:col>10</xdr:col>
      <xdr:colOff>36195</xdr:colOff>
      <xdr:row>1</xdr:row>
      <xdr:rowOff>986567</xdr:rowOff>
    </xdr:to>
    <xdr:pic>
      <xdr:nvPicPr>
        <xdr:cNvPr id="2" name="Picture 1">
          <a:extLst>
            <a:ext uri="{FF2B5EF4-FFF2-40B4-BE49-F238E27FC236}">
              <a16:creationId xmlns:a16="http://schemas.microsoft.com/office/drawing/2014/main" id="{B023730E-B66C-44F9-AC77-1E35E22535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860" y="198120"/>
          <a:ext cx="5722620" cy="9789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5</xdr:row>
      <xdr:rowOff>175260</xdr:rowOff>
    </xdr:from>
    <xdr:to>
      <xdr:col>37</xdr:col>
      <xdr:colOff>280416</xdr:colOff>
      <xdr:row>11</xdr:row>
      <xdr:rowOff>128016</xdr:rowOff>
    </xdr:to>
    <xdr:sp macro="" textlink="">
      <xdr:nvSpPr>
        <xdr:cNvPr id="3" name="Arrow: Bent-Up 2">
          <a:extLst>
            <a:ext uri="{FF2B5EF4-FFF2-40B4-BE49-F238E27FC236}">
              <a16:creationId xmlns:a16="http://schemas.microsoft.com/office/drawing/2014/main" id="{BEE4FB90-FBD0-49C3-99F5-85EE2E1823C4}"/>
            </a:ext>
          </a:extLst>
        </xdr:cNvPr>
        <xdr:cNvSpPr/>
      </xdr:nvSpPr>
      <xdr:spPr>
        <a:xfrm rot="10800000" flipH="1">
          <a:off x="9593580" y="1318260"/>
          <a:ext cx="280416" cy="966216"/>
        </a:xfrm>
        <a:prstGeom prst="bentUpArrow">
          <a:avLst>
            <a:gd name="adj1" fmla="val 14059"/>
            <a:gd name="adj2" fmla="val 25000"/>
            <a:gd name="adj3" fmla="val 25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12192</xdr:colOff>
      <xdr:row>7</xdr:row>
      <xdr:rowOff>12192</xdr:rowOff>
    </xdr:from>
    <xdr:to>
      <xdr:col>28</xdr:col>
      <xdr:colOff>335280</xdr:colOff>
      <xdr:row>10</xdr:row>
      <xdr:rowOff>140208</xdr:rowOff>
    </xdr:to>
    <xdr:sp macro="" textlink="">
      <xdr:nvSpPr>
        <xdr:cNvPr id="3" name="Arrow: Bent-Up 2">
          <a:extLst>
            <a:ext uri="{FF2B5EF4-FFF2-40B4-BE49-F238E27FC236}">
              <a16:creationId xmlns:a16="http://schemas.microsoft.com/office/drawing/2014/main" id="{A7300A1A-A05F-494F-8DF6-FE71C40BE201}"/>
            </a:ext>
          </a:extLst>
        </xdr:cNvPr>
        <xdr:cNvSpPr/>
      </xdr:nvSpPr>
      <xdr:spPr>
        <a:xfrm rot="10800000" flipH="1">
          <a:off x="9192768" y="950976"/>
          <a:ext cx="323088" cy="694944"/>
        </a:xfrm>
        <a:prstGeom prst="bentUpArrow">
          <a:avLst>
            <a:gd name="adj1" fmla="val 14059"/>
            <a:gd name="adj2" fmla="val 25000"/>
            <a:gd name="adj3" fmla="val 25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25400</xdr:colOff>
      <xdr:row>2</xdr:row>
      <xdr:rowOff>0</xdr:rowOff>
    </xdr:to>
    <xdr:pic>
      <xdr:nvPicPr>
        <xdr:cNvPr id="4" name="Picture 3">
          <a:extLst>
            <a:ext uri="{FF2B5EF4-FFF2-40B4-BE49-F238E27FC236}">
              <a16:creationId xmlns:a16="http://schemas.microsoft.com/office/drawing/2014/main" id="{C26F584D-BD19-63EE-A890-EF30DD957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190500"/>
          <a:ext cx="5527040" cy="9753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12192</xdr:colOff>
      <xdr:row>7</xdr:row>
      <xdr:rowOff>12192</xdr:rowOff>
    </xdr:from>
    <xdr:to>
      <xdr:col>28</xdr:col>
      <xdr:colOff>335280</xdr:colOff>
      <xdr:row>10</xdr:row>
      <xdr:rowOff>140208</xdr:rowOff>
    </xdr:to>
    <xdr:sp macro="" textlink="">
      <xdr:nvSpPr>
        <xdr:cNvPr id="2" name="Arrow: Bent-Up 1">
          <a:extLst>
            <a:ext uri="{FF2B5EF4-FFF2-40B4-BE49-F238E27FC236}">
              <a16:creationId xmlns:a16="http://schemas.microsoft.com/office/drawing/2014/main" id="{F045E79E-7102-49FF-BEA5-004592118B7C}"/>
            </a:ext>
          </a:extLst>
        </xdr:cNvPr>
        <xdr:cNvSpPr/>
      </xdr:nvSpPr>
      <xdr:spPr>
        <a:xfrm rot="10800000" flipH="1">
          <a:off x="9526306" y="953806"/>
          <a:ext cx="324177" cy="706048"/>
        </a:xfrm>
        <a:prstGeom prst="bentUpArrow">
          <a:avLst>
            <a:gd name="adj1" fmla="val 14059"/>
            <a:gd name="adj2" fmla="val 25000"/>
            <a:gd name="adj3" fmla="val 25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25400</xdr:colOff>
      <xdr:row>2</xdr:row>
      <xdr:rowOff>0</xdr:rowOff>
    </xdr:to>
    <xdr:pic>
      <xdr:nvPicPr>
        <xdr:cNvPr id="3" name="Picture 2">
          <a:extLst>
            <a:ext uri="{FF2B5EF4-FFF2-40B4-BE49-F238E27FC236}">
              <a16:creationId xmlns:a16="http://schemas.microsoft.com/office/drawing/2014/main" id="{70DC8BBC-AB35-4EAE-9EB8-8C29810ABC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190500"/>
          <a:ext cx="5527040" cy="9753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12192</xdr:colOff>
      <xdr:row>7</xdr:row>
      <xdr:rowOff>12192</xdr:rowOff>
    </xdr:from>
    <xdr:to>
      <xdr:col>28</xdr:col>
      <xdr:colOff>335280</xdr:colOff>
      <xdr:row>10</xdr:row>
      <xdr:rowOff>140208</xdr:rowOff>
    </xdr:to>
    <xdr:sp macro="" textlink="">
      <xdr:nvSpPr>
        <xdr:cNvPr id="2" name="Arrow: Bent-Up 1">
          <a:extLst>
            <a:ext uri="{FF2B5EF4-FFF2-40B4-BE49-F238E27FC236}">
              <a16:creationId xmlns:a16="http://schemas.microsoft.com/office/drawing/2014/main" id="{315AD079-4846-44E2-900B-6456FF092DAC}"/>
            </a:ext>
          </a:extLst>
        </xdr:cNvPr>
        <xdr:cNvSpPr/>
      </xdr:nvSpPr>
      <xdr:spPr>
        <a:xfrm rot="10800000" flipH="1">
          <a:off x="9526306" y="953806"/>
          <a:ext cx="324177" cy="706048"/>
        </a:xfrm>
        <a:prstGeom prst="bentUpArrow">
          <a:avLst>
            <a:gd name="adj1" fmla="val 14059"/>
            <a:gd name="adj2" fmla="val 25000"/>
            <a:gd name="adj3" fmla="val 25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25400</xdr:colOff>
      <xdr:row>2</xdr:row>
      <xdr:rowOff>0</xdr:rowOff>
    </xdr:to>
    <xdr:pic>
      <xdr:nvPicPr>
        <xdr:cNvPr id="3" name="Picture 2">
          <a:extLst>
            <a:ext uri="{FF2B5EF4-FFF2-40B4-BE49-F238E27FC236}">
              <a16:creationId xmlns:a16="http://schemas.microsoft.com/office/drawing/2014/main" id="{09466733-1CDA-4AA1-8F6E-15628172C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190500"/>
          <a:ext cx="5527040" cy="9753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12192</xdr:colOff>
      <xdr:row>7</xdr:row>
      <xdr:rowOff>12192</xdr:rowOff>
    </xdr:from>
    <xdr:to>
      <xdr:col>28</xdr:col>
      <xdr:colOff>335280</xdr:colOff>
      <xdr:row>10</xdr:row>
      <xdr:rowOff>140208</xdr:rowOff>
    </xdr:to>
    <xdr:sp macro="" textlink="">
      <xdr:nvSpPr>
        <xdr:cNvPr id="2" name="Arrow: Bent-Up 1">
          <a:extLst>
            <a:ext uri="{FF2B5EF4-FFF2-40B4-BE49-F238E27FC236}">
              <a16:creationId xmlns:a16="http://schemas.microsoft.com/office/drawing/2014/main" id="{5D86029E-950B-4B55-B5C2-ADEC9D0FFCE1}"/>
            </a:ext>
          </a:extLst>
        </xdr:cNvPr>
        <xdr:cNvSpPr/>
      </xdr:nvSpPr>
      <xdr:spPr>
        <a:xfrm rot="10800000" flipH="1">
          <a:off x="9526306" y="953806"/>
          <a:ext cx="324177" cy="706048"/>
        </a:xfrm>
        <a:prstGeom prst="bentUpArrow">
          <a:avLst>
            <a:gd name="adj1" fmla="val 14059"/>
            <a:gd name="adj2" fmla="val 25000"/>
            <a:gd name="adj3" fmla="val 25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6.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2"/>
  <sheetViews>
    <sheetView showGridLines="0" showRowColHeaders="0" tabSelected="1" zoomScaleNormal="100" workbookViewId="0">
      <selection activeCell="B3" sqref="B3:E3"/>
    </sheetView>
  </sheetViews>
  <sheetFormatPr defaultRowHeight="18" customHeight="1" x14ac:dyDescent="0.25"/>
  <cols>
    <col min="1" max="1" width="4.7109375" customWidth="1"/>
    <col min="2" max="2" width="1.85546875" customWidth="1"/>
    <col min="3" max="3" width="6.85546875" customWidth="1"/>
    <col min="4" max="4" width="2.85546875" customWidth="1"/>
    <col min="5" max="5" width="110.7109375" customWidth="1"/>
    <col min="6" max="6" width="1.85546875" customWidth="1"/>
  </cols>
  <sheetData>
    <row r="1" spans="2:6" ht="10.15" customHeight="1" x14ac:dyDescent="0.25">
      <c r="B1" s="36"/>
      <c r="C1" s="36"/>
      <c r="D1" s="36"/>
      <c r="E1" s="36"/>
      <c r="F1" s="36"/>
    </row>
    <row r="2" spans="2:6" ht="110.1" customHeight="1" x14ac:dyDescent="0.25">
      <c r="B2" s="36"/>
      <c r="C2" s="36"/>
      <c r="D2" s="36"/>
      <c r="E2" s="36"/>
      <c r="F2" s="36"/>
    </row>
    <row r="3" spans="2:6" ht="25.15" customHeight="1" x14ac:dyDescent="0.25">
      <c r="B3" s="485" t="s">
        <v>635</v>
      </c>
      <c r="C3" s="485"/>
      <c r="D3" s="485"/>
      <c r="E3" s="485"/>
      <c r="F3" s="36"/>
    </row>
    <row r="4" spans="2:6" ht="20.100000000000001" customHeight="1" x14ac:dyDescent="0.25">
      <c r="B4" s="287"/>
      <c r="C4" s="483" t="s">
        <v>634</v>
      </c>
      <c r="D4" s="483"/>
      <c r="E4" s="483"/>
      <c r="F4" s="36"/>
    </row>
    <row r="5" spans="2:6" ht="15" customHeight="1" x14ac:dyDescent="0.25">
      <c r="B5" s="36"/>
      <c r="C5" s="483" t="s">
        <v>463</v>
      </c>
      <c r="D5" s="483"/>
      <c r="E5" s="483"/>
      <c r="F5" s="36"/>
    </row>
    <row r="6" spans="2:6" ht="12" customHeight="1" x14ac:dyDescent="0.25">
      <c r="B6" s="36"/>
      <c r="C6" s="40"/>
      <c r="D6" s="40"/>
      <c r="E6" s="40"/>
      <c r="F6" s="36"/>
    </row>
    <row r="7" spans="2:6" ht="30" customHeight="1" x14ac:dyDescent="0.25">
      <c r="B7" s="36"/>
      <c r="C7" s="484" t="s">
        <v>609</v>
      </c>
      <c r="D7" s="484"/>
      <c r="E7" s="484"/>
      <c r="F7" s="36"/>
    </row>
    <row r="8" spans="2:6" ht="12" customHeight="1" x14ac:dyDescent="0.25">
      <c r="B8" s="36"/>
      <c r="C8" s="36"/>
      <c r="D8" s="36"/>
      <c r="E8" s="36"/>
      <c r="F8" s="36"/>
    </row>
    <row r="9" spans="2:6" ht="45" customHeight="1" x14ac:dyDescent="0.25">
      <c r="B9" s="36"/>
      <c r="C9" s="487" t="s">
        <v>623</v>
      </c>
      <c r="D9" s="487"/>
      <c r="E9" s="487"/>
      <c r="F9" s="36"/>
    </row>
    <row r="10" spans="2:6" ht="12" customHeight="1" x14ac:dyDescent="0.25">
      <c r="B10" s="36"/>
      <c r="C10" s="36"/>
      <c r="D10" s="36"/>
      <c r="E10" s="36"/>
      <c r="F10" s="36"/>
    </row>
    <row r="11" spans="2:6" ht="20.100000000000001" customHeight="1" x14ac:dyDescent="0.25">
      <c r="B11" s="36"/>
      <c r="C11" s="37" t="s">
        <v>257</v>
      </c>
      <c r="D11" s="36"/>
      <c r="E11" s="36"/>
      <c r="F11" s="36"/>
    </row>
    <row r="12" spans="2:6" ht="45" customHeight="1" x14ac:dyDescent="0.25">
      <c r="B12" s="36"/>
      <c r="C12" s="465" t="s">
        <v>17</v>
      </c>
      <c r="D12" s="36"/>
      <c r="E12" s="463" t="s">
        <v>610</v>
      </c>
      <c r="F12" s="36"/>
    </row>
    <row r="13" spans="2:6" ht="10.15" customHeight="1" x14ac:dyDescent="0.25">
      <c r="B13" s="36"/>
      <c r="C13" s="466"/>
      <c r="D13" s="36"/>
      <c r="E13" s="36"/>
      <c r="F13" s="36"/>
    </row>
    <row r="14" spans="2:6" ht="25.5" x14ac:dyDescent="0.25">
      <c r="B14" s="36"/>
      <c r="C14" s="467">
        <v>0</v>
      </c>
      <c r="D14" s="38"/>
      <c r="E14" s="463" t="s">
        <v>258</v>
      </c>
      <c r="F14" s="36"/>
    </row>
    <row r="15" spans="2:6" ht="12" customHeight="1" x14ac:dyDescent="0.25">
      <c r="B15" s="36"/>
      <c r="C15" s="468"/>
      <c r="D15" s="36"/>
      <c r="E15" s="36"/>
      <c r="F15" s="36"/>
    </row>
    <row r="16" spans="2:6" ht="30" customHeight="1" x14ac:dyDescent="0.25">
      <c r="B16" s="36"/>
      <c r="C16" s="354">
        <v>1</v>
      </c>
      <c r="D16" s="36"/>
      <c r="E16" s="464" t="s">
        <v>611</v>
      </c>
      <c r="F16" s="36"/>
    </row>
    <row r="17" spans="2:6" ht="12" customHeight="1" x14ac:dyDescent="0.25">
      <c r="B17" s="36"/>
      <c r="C17" s="36"/>
      <c r="D17" s="36"/>
      <c r="E17" s="36"/>
      <c r="F17" s="36"/>
    </row>
    <row r="18" spans="2:6" ht="18" customHeight="1" x14ac:dyDescent="0.25">
      <c r="B18" s="36"/>
      <c r="C18" s="486" t="s">
        <v>259</v>
      </c>
      <c r="D18" s="486"/>
      <c r="E18" s="486"/>
      <c r="F18" s="36"/>
    </row>
    <row r="19" spans="2:6" ht="12" customHeight="1" x14ac:dyDescent="0.25">
      <c r="B19" s="36"/>
      <c r="C19" s="36"/>
      <c r="D19" s="36"/>
      <c r="E19" s="36"/>
      <c r="F19" s="36"/>
    </row>
    <row r="20" spans="2:6" ht="15" customHeight="1" x14ac:dyDescent="0.25">
      <c r="B20" s="36"/>
      <c r="C20" s="481" t="s">
        <v>624</v>
      </c>
      <c r="D20" s="482"/>
      <c r="E20" s="482"/>
      <c r="F20" s="36"/>
    </row>
    <row r="21" spans="2:6" ht="5.0999999999999996" customHeight="1" thickBot="1" x14ac:dyDescent="0.3">
      <c r="B21" s="39"/>
      <c r="C21" s="39"/>
      <c r="D21" s="39"/>
      <c r="E21" s="39"/>
      <c r="F21" s="39"/>
    </row>
    <row r="22" spans="2:6" ht="18" customHeight="1" x14ac:dyDescent="0.25">
      <c r="C22" s="480" t="s">
        <v>388</v>
      </c>
      <c r="D22" s="480"/>
      <c r="E22" s="480"/>
    </row>
  </sheetData>
  <sheetProtection algorithmName="SHA-512" hashValue="bKHhGmkTtxFvK/18l6nnectqOf6vmDvGFKqtCZHS9lOeDBw56cw8nn1+4h4FV5hl2TwO16CJ8V6bgDt/Ybaoww==" saltValue="oqO1WcWTsJsMY+5FjF+rVA==" spinCount="100000" sheet="1" objects="1" scenarios="1"/>
  <mergeCells count="8">
    <mergeCell ref="C22:E22"/>
    <mergeCell ref="C20:E20"/>
    <mergeCell ref="C5:E5"/>
    <mergeCell ref="C7:E7"/>
    <mergeCell ref="B3:E3"/>
    <mergeCell ref="C18:E18"/>
    <mergeCell ref="C4:E4"/>
    <mergeCell ref="C9:E9"/>
  </mergeCells>
  <printOptions horizontalCentered="1"/>
  <pageMargins left="0.7" right="0.7" top="1" bottom="0.75" header="0" footer="0"/>
  <pageSetup scale="93" orientation="landscape"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Data!$B$2:$B$21</xm:f>
          </x14:formula1>
          <xm:sqref>C12</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AB80"/>
  <sheetViews>
    <sheetView showGridLines="0" showRowColHeaders="0" zoomScaleNormal="100" workbookViewId="0">
      <selection activeCell="B6" sqref="B6:D6"/>
    </sheetView>
  </sheetViews>
  <sheetFormatPr defaultColWidth="9.140625" defaultRowHeight="15" customHeight="1" x14ac:dyDescent="0.25"/>
  <cols>
    <col min="1" max="1" width="4.7109375" style="1" customWidth="1"/>
    <col min="2" max="2" width="16.7109375" style="1" customWidth="1"/>
    <col min="3" max="3" width="10.7109375" style="1" customWidth="1"/>
    <col min="4" max="4" width="9.140625" style="1"/>
    <col min="5" max="5" width="11.7109375" style="1" customWidth="1"/>
    <col min="6" max="8" width="10.7109375" style="1" customWidth="1"/>
    <col min="9" max="26" width="9.140625" style="1"/>
    <col min="27" max="27" width="20.7109375" style="1" customWidth="1"/>
    <col min="28" max="28" width="10.7109375" style="1" customWidth="1"/>
    <col min="29" max="16384" width="9.140625" style="1"/>
  </cols>
  <sheetData>
    <row r="2" spans="2:8" ht="77.099999999999994" customHeight="1" x14ac:dyDescent="0.25"/>
    <row r="3" spans="2:8" ht="20.100000000000001" customHeight="1" x14ac:dyDescent="0.25">
      <c r="B3" s="546" t="s">
        <v>403</v>
      </c>
      <c r="C3" s="546"/>
      <c r="D3" s="546"/>
      <c r="E3" s="546"/>
      <c r="F3" s="546"/>
      <c r="G3" s="546"/>
      <c r="H3" s="546"/>
    </row>
    <row r="4" spans="2:8" ht="15" customHeight="1" x14ac:dyDescent="0.25">
      <c r="B4" s="546" t="str">
        <f>'Basic Information'!$D$6</f>
        <v>Region of State</v>
      </c>
      <c r="C4" s="546"/>
      <c r="D4" s="546"/>
      <c r="E4" s="546"/>
      <c r="F4" s="546"/>
      <c r="G4" s="546"/>
      <c r="H4" s="546"/>
    </row>
    <row r="6" spans="2:8" ht="20.100000000000001" customHeight="1" x14ac:dyDescent="0.25">
      <c r="B6" s="545" t="str">
        <f>'Basic Information'!D14</f>
        <v>Crop</v>
      </c>
      <c r="C6" s="545"/>
      <c r="D6" s="545"/>
      <c r="E6" s="315">
        <f>'Crop 3 - Input'!K6</f>
        <v>0</v>
      </c>
      <c r="F6" s="316" t="s">
        <v>4</v>
      </c>
      <c r="G6" s="317"/>
      <c r="H6" s="318">
        <f>'Basic Information'!$D$4</f>
        <v>2024</v>
      </c>
    </row>
    <row r="7" spans="2:8" ht="15" customHeight="1" x14ac:dyDescent="0.25">
      <c r="B7" s="548" t="s">
        <v>390</v>
      </c>
      <c r="C7" s="548"/>
      <c r="D7" s="548"/>
      <c r="E7" s="548"/>
      <c r="F7" s="548"/>
      <c r="G7" s="548"/>
      <c r="H7" s="548"/>
    </row>
    <row r="8" spans="2:8" ht="15" customHeight="1" x14ac:dyDescent="0.25">
      <c r="B8" s="229"/>
      <c r="C8" s="229"/>
      <c r="D8" s="232"/>
      <c r="E8" s="233" t="s">
        <v>142</v>
      </c>
      <c r="F8" s="549" t="s">
        <v>0</v>
      </c>
      <c r="G8" s="549"/>
      <c r="H8" s="549"/>
    </row>
    <row r="9" spans="2:8" ht="15" customHeight="1" thickBot="1" x14ac:dyDescent="0.3">
      <c r="B9" s="198" t="s">
        <v>405</v>
      </c>
      <c r="C9" s="198"/>
      <c r="D9" s="230" t="s">
        <v>418</v>
      </c>
      <c r="E9" s="231" t="s">
        <v>420</v>
      </c>
      <c r="F9" s="231" t="s">
        <v>142</v>
      </c>
      <c r="G9" s="231" t="s">
        <v>391</v>
      </c>
      <c r="H9" s="231" t="s">
        <v>421</v>
      </c>
    </row>
    <row r="10" spans="2:8" ht="15" customHeight="1" x14ac:dyDescent="0.25">
      <c r="B10" s="554" t="str">
        <f>'Crop 3 - Input'!D14</f>
        <v>Crop</v>
      </c>
      <c r="C10" s="554"/>
      <c r="D10" s="199" t="str">
        <f>'Crop 3 - Input'!H14</f>
        <v>Harv. Units</v>
      </c>
      <c r="E10" s="212">
        <f>'Crop 3 - Input'!F19</f>
        <v>0</v>
      </c>
      <c r="F10" s="234">
        <f>'Crop 3 - Input'!L19</f>
        <v>0</v>
      </c>
      <c r="G10" s="212">
        <f>IF(F10&gt;0,F10/'Crop 3 - Input'!K6,0)</f>
        <v>0</v>
      </c>
      <c r="H10" s="212">
        <f t="shared" ref="H10:H13" si="0">IF(G10&gt;0,G10/$E$10,0)</f>
        <v>0</v>
      </c>
    </row>
    <row r="11" spans="2:8" ht="15" customHeight="1" x14ac:dyDescent="0.25">
      <c r="B11" s="555" t="str">
        <f>'Crop 3 - Input'!D21</f>
        <v>Other</v>
      </c>
      <c r="C11" s="556"/>
      <c r="D11" s="199" t="str">
        <f>'Crop 3 - Input'!H21</f>
        <v>Units</v>
      </c>
      <c r="E11" s="212">
        <f>'Crop 3 - Input'!F21</f>
        <v>0</v>
      </c>
      <c r="F11" s="234">
        <f>'Crop 3 - Input'!L21</f>
        <v>0</v>
      </c>
      <c r="G11" s="212">
        <f>IF(F11&gt;0,'Crop 3 - Input'!K21,0)</f>
        <v>0</v>
      </c>
      <c r="H11" s="212">
        <f t="shared" si="0"/>
        <v>0</v>
      </c>
    </row>
    <row r="12" spans="2:8" ht="15" customHeight="1" x14ac:dyDescent="0.25">
      <c r="B12" s="555" t="s">
        <v>417</v>
      </c>
      <c r="C12" s="555"/>
      <c r="D12" s="199" t="str">
        <f>'Crop 3 - Input'!H22</f>
        <v>Units</v>
      </c>
      <c r="E12" s="212">
        <f>'Crop 3 - Input'!F22</f>
        <v>0</v>
      </c>
      <c r="F12" s="234">
        <f>'Crop 3 - Input'!L22</f>
        <v>0</v>
      </c>
      <c r="G12" s="212">
        <f>IF(F12&gt;0,'Crop 3 - Input'!K22,0)</f>
        <v>0</v>
      </c>
      <c r="H12" s="212">
        <f t="shared" si="0"/>
        <v>0</v>
      </c>
    </row>
    <row r="13" spans="2:8" ht="15" customHeight="1" x14ac:dyDescent="0.25">
      <c r="B13" s="555" t="s">
        <v>67</v>
      </c>
      <c r="C13" s="555"/>
      <c r="D13" s="199"/>
      <c r="E13" s="212"/>
      <c r="F13" s="234">
        <f>'Crop 3 - Input'!L23</f>
        <v>0</v>
      </c>
      <c r="G13" s="212">
        <f>IF(F13&gt;0,'Crop 3 - Input'!K23,0)</f>
        <v>0</v>
      </c>
      <c r="H13" s="212">
        <f t="shared" si="0"/>
        <v>0</v>
      </c>
    </row>
    <row r="14" spans="2:8" ht="5.0999999999999996" customHeight="1" thickBot="1" x14ac:dyDescent="0.3">
      <c r="B14" s="201"/>
      <c r="C14" s="201"/>
      <c r="D14" s="202"/>
      <c r="E14" s="203"/>
      <c r="F14" s="204"/>
      <c r="G14" s="291"/>
      <c r="H14" s="203"/>
    </row>
    <row r="15" spans="2:8" ht="15" customHeight="1" thickTop="1" x14ac:dyDescent="0.25">
      <c r="B15" s="237" t="s">
        <v>392</v>
      </c>
      <c r="C15" s="237"/>
      <c r="D15" s="206"/>
      <c r="E15" s="207"/>
      <c r="F15" s="208">
        <f t="shared" ref="F15" si="1">SUM(F10:F14)</f>
        <v>0</v>
      </c>
      <c r="G15" s="290">
        <f t="shared" ref="G15:H15" si="2">SUM(G10:G14)</f>
        <v>0</v>
      </c>
      <c r="H15" s="290">
        <f t="shared" si="2"/>
        <v>0</v>
      </c>
    </row>
    <row r="16" spans="2:8" ht="10.15" customHeight="1" x14ac:dyDescent="0.25">
      <c r="B16" s="209"/>
      <c r="C16" s="209"/>
      <c r="D16" s="199"/>
      <c r="E16" s="196"/>
      <c r="F16" s="196"/>
      <c r="G16" s="200"/>
      <c r="H16" s="200"/>
    </row>
    <row r="17" spans="2:8" ht="15" customHeight="1" x14ac:dyDescent="0.25">
      <c r="B17" s="548" t="s">
        <v>393</v>
      </c>
      <c r="C17" s="548"/>
      <c r="D17" s="548"/>
      <c r="E17" s="548"/>
      <c r="F17" s="548"/>
      <c r="G17" s="548"/>
      <c r="H17" s="548"/>
    </row>
    <row r="18" spans="2:8" ht="15" customHeight="1" x14ac:dyDescent="0.25">
      <c r="B18" s="196"/>
      <c r="C18" s="196"/>
      <c r="F18" s="550" t="s">
        <v>407</v>
      </c>
      <c r="G18" s="550"/>
      <c r="H18" s="550"/>
    </row>
    <row r="19" spans="2:8" ht="15" customHeight="1" thickBot="1" x14ac:dyDescent="0.3">
      <c r="B19" s="214"/>
      <c r="C19" s="214"/>
      <c r="D19" s="219"/>
      <c r="E19" s="219"/>
      <c r="F19" s="295" t="s">
        <v>142</v>
      </c>
      <c r="G19" s="295" t="s">
        <v>391</v>
      </c>
      <c r="H19" s="231" t="s">
        <v>421</v>
      </c>
    </row>
    <row r="20" spans="2:8" ht="15" customHeight="1" x14ac:dyDescent="0.25">
      <c r="B20" s="256" t="s">
        <v>433</v>
      </c>
      <c r="C20" s="196"/>
    </row>
    <row r="21" spans="2:8" ht="15" customHeight="1" x14ac:dyDescent="0.25">
      <c r="B21" s="547" t="s">
        <v>408</v>
      </c>
      <c r="C21" s="547"/>
      <c r="F21" s="132">
        <f>'Crop 3 - Input'!L37</f>
        <v>0</v>
      </c>
      <c r="G21" s="222">
        <f>IF(F21&gt;0,F21/'Crop 3 - Input'!$K$6,0)</f>
        <v>0</v>
      </c>
      <c r="H21" s="212">
        <f t="shared" ref="H21:H36" si="3">IF(G21&gt;0,G21/$E$10,0)</f>
        <v>0</v>
      </c>
    </row>
    <row r="22" spans="2:8" ht="15" customHeight="1" x14ac:dyDescent="0.25">
      <c r="B22" s="547" t="s">
        <v>43</v>
      </c>
      <c r="C22" s="547"/>
      <c r="F22" s="132">
        <f>'Crop 3 - Input'!L48</f>
        <v>0</v>
      </c>
      <c r="G22" s="222">
        <f>IF(F22&gt;0,F22/'Crop 3 - Input'!$K$6,0)</f>
        <v>0</v>
      </c>
      <c r="H22" s="212">
        <f t="shared" si="3"/>
        <v>0</v>
      </c>
    </row>
    <row r="23" spans="2:8" ht="15" customHeight="1" x14ac:dyDescent="0.25">
      <c r="B23" s="547" t="s">
        <v>78</v>
      </c>
      <c r="C23" s="547"/>
      <c r="F23" s="132">
        <f>'Crop 3 - Input'!L60</f>
        <v>0</v>
      </c>
      <c r="G23" s="222">
        <f>IF(F23&gt;0,F23/'Crop 3 - Input'!$K$6,0)</f>
        <v>0</v>
      </c>
      <c r="H23" s="212">
        <f t="shared" si="3"/>
        <v>0</v>
      </c>
    </row>
    <row r="24" spans="2:8" ht="15" customHeight="1" x14ac:dyDescent="0.25">
      <c r="B24" s="547" t="s">
        <v>46</v>
      </c>
      <c r="C24" s="547"/>
      <c r="F24" s="132">
        <f>'Crop 3 - Input'!L75</f>
        <v>0</v>
      </c>
      <c r="G24" s="222">
        <f>IF(F24&gt;0,F24/'Crop 3 - Input'!$K$6,0)</f>
        <v>0</v>
      </c>
      <c r="H24" s="212">
        <f t="shared" si="3"/>
        <v>0</v>
      </c>
    </row>
    <row r="25" spans="2:8" ht="15" customHeight="1" x14ac:dyDescent="0.25">
      <c r="B25" s="547" t="s">
        <v>48</v>
      </c>
      <c r="C25" s="547"/>
      <c r="F25" s="132">
        <f>'Crop 3 - Input'!L100</f>
        <v>0</v>
      </c>
      <c r="G25" s="222">
        <f>IF(F25&gt;0,F25/'Crop 3 - Input'!$K$6,0)</f>
        <v>0</v>
      </c>
      <c r="H25" s="212">
        <f t="shared" si="3"/>
        <v>0</v>
      </c>
    </row>
    <row r="26" spans="2:8" ht="15" customHeight="1" x14ac:dyDescent="0.25">
      <c r="B26" s="547" t="s">
        <v>52</v>
      </c>
      <c r="C26" s="547"/>
      <c r="F26" s="132">
        <f>'Crop 3 - Input'!L118</f>
        <v>0</v>
      </c>
      <c r="G26" s="222">
        <f>IF(F26&gt;0,F26/'Crop 3 - Input'!$K$6,0)</f>
        <v>0</v>
      </c>
      <c r="H26" s="212">
        <f t="shared" si="3"/>
        <v>0</v>
      </c>
    </row>
    <row r="27" spans="2:8" ht="15" customHeight="1" x14ac:dyDescent="0.25">
      <c r="B27" s="557" t="s">
        <v>409</v>
      </c>
      <c r="C27" s="557"/>
      <c r="D27" s="557"/>
      <c r="F27" s="132">
        <f>'Crop 3 - Input'!L140</f>
        <v>0</v>
      </c>
      <c r="G27" s="222">
        <f>IF(F27&gt;0,F27/'Crop 3 - Input'!$K$6,0)</f>
        <v>0</v>
      </c>
      <c r="H27" s="212">
        <f t="shared" si="3"/>
        <v>0</v>
      </c>
    </row>
    <row r="28" spans="2:8" ht="15" customHeight="1" x14ac:dyDescent="0.25">
      <c r="B28" s="547" t="s">
        <v>427</v>
      </c>
      <c r="C28" s="547"/>
      <c r="F28" s="132">
        <f>(General!$E$49*General!$K$49)+(General!$E$50*General!$K$50)+(General!$E$51*General!$K$51)+(General!$E$52*General!$K$52)+(General!$E$53*General!$K$53)+(General!$E$54*General!$K$54)+(General!$U$58*(General!$E$49*General!$K$49)+(General!$E$50*General!$K$50)+(General!$E$51*General!$K$51)+(General!$E$52*General!$K$52)+(General!$E$53*General!$K$53)+(General!$E$54*General!$K$54))</f>
        <v>0</v>
      </c>
      <c r="G28" s="222">
        <f>IF(F28&gt;0,F28/'Crop 3 - Input'!$K$6,0)</f>
        <v>0</v>
      </c>
      <c r="H28" s="212">
        <f t="shared" si="3"/>
        <v>0</v>
      </c>
    </row>
    <row r="29" spans="2:8" ht="15" customHeight="1" x14ac:dyDescent="0.25">
      <c r="B29" s="547" t="s">
        <v>394</v>
      </c>
      <c r="C29" s="547"/>
      <c r="F29" s="132">
        <f>General!E80*General!K80</f>
        <v>0</v>
      </c>
      <c r="G29" s="222">
        <f>IF(F29&gt;0,F29/'Crop 3 - Input'!$K$6,0)</f>
        <v>0</v>
      </c>
      <c r="H29" s="212">
        <f t="shared" si="3"/>
        <v>0</v>
      </c>
    </row>
    <row r="30" spans="2:8" ht="15" customHeight="1" x14ac:dyDescent="0.25">
      <c r="B30" s="547" t="s">
        <v>377</v>
      </c>
      <c r="C30" s="547"/>
      <c r="F30" s="132">
        <f>General!E81*General!K81</f>
        <v>0</v>
      </c>
      <c r="G30" s="222">
        <f>IF(F30&gt;0,F30/'Crop 3 - Input'!$K$6,0)</f>
        <v>0</v>
      </c>
      <c r="H30" s="212">
        <f t="shared" si="3"/>
        <v>0</v>
      </c>
    </row>
    <row r="31" spans="2:8" ht="15" customHeight="1" x14ac:dyDescent="0.25">
      <c r="B31" s="547" t="s">
        <v>381</v>
      </c>
      <c r="C31" s="547"/>
      <c r="F31" s="132">
        <f>General!E82*General!K82</f>
        <v>0</v>
      </c>
      <c r="G31" s="222">
        <f>IF(F31&gt;0,F31/'Crop 3 - Input'!$K$6,0)</f>
        <v>0</v>
      </c>
      <c r="H31" s="212">
        <f t="shared" si="3"/>
        <v>0</v>
      </c>
    </row>
    <row r="32" spans="2:8" ht="15" customHeight="1" x14ac:dyDescent="0.25">
      <c r="B32" s="547" t="s">
        <v>410</v>
      </c>
      <c r="C32" s="547"/>
      <c r="F32" s="132">
        <f>'Crop 3 - Input'!L146</f>
        <v>0</v>
      </c>
      <c r="G32" s="222">
        <f>IF(F32&gt;0,F32/'Crop 3 - Input'!$K$6,0)</f>
        <v>0</v>
      </c>
      <c r="H32" s="212">
        <f t="shared" si="3"/>
        <v>0</v>
      </c>
    </row>
    <row r="33" spans="2:8" ht="15" customHeight="1" x14ac:dyDescent="0.25">
      <c r="B33" s="547" t="s">
        <v>3</v>
      </c>
      <c r="C33" s="547"/>
      <c r="F33" s="132">
        <f>'Crop 3 - Input'!L147+'Crop 3 - Input'!L148+'Crop 3 - Input'!L149+'Crop 3 - Input'!L150</f>
        <v>0</v>
      </c>
      <c r="G33" s="222">
        <f>IF(F33&gt;0,F33/'Crop 3 - Input'!$K$6,0)</f>
        <v>0</v>
      </c>
      <c r="H33" s="212">
        <f t="shared" si="3"/>
        <v>0</v>
      </c>
    </row>
    <row r="34" spans="2:8" ht="15" customHeight="1" x14ac:dyDescent="0.25">
      <c r="B34" s="552" t="s">
        <v>411</v>
      </c>
      <c r="C34" s="552"/>
      <c r="D34" s="219"/>
      <c r="E34" s="219"/>
      <c r="F34" s="235">
        <f>SUM(F21:F33)*0.5*(General!$O$7)</f>
        <v>0</v>
      </c>
      <c r="G34" s="236">
        <f>IF(F34&gt;0,F34/'Crop 3 - Input'!$K$6,0)</f>
        <v>0</v>
      </c>
      <c r="H34" s="310">
        <f t="shared" si="3"/>
        <v>0</v>
      </c>
    </row>
    <row r="35" spans="2:8" ht="15" customHeight="1" x14ac:dyDescent="0.25">
      <c r="B35" s="218" t="s">
        <v>434</v>
      </c>
      <c r="F35" s="132">
        <f>SUM(F20:F34)</f>
        <v>0</v>
      </c>
      <c r="G35" s="222">
        <f t="shared" ref="G35:H35" si="4">SUM(G20:G34)</f>
        <v>0</v>
      </c>
      <c r="H35" s="222">
        <f t="shared" si="4"/>
        <v>0</v>
      </c>
    </row>
    <row r="36" spans="2:8" ht="15" customHeight="1" x14ac:dyDescent="0.25">
      <c r="B36" s="1" t="s">
        <v>395</v>
      </c>
      <c r="F36" s="132">
        <f>'Crop 3 - Input'!L130</f>
        <v>0</v>
      </c>
      <c r="G36" s="222">
        <f>IF(F36&gt;0,F36/'Crop 3 - Input'!$K$6,0)</f>
        <v>0</v>
      </c>
      <c r="H36" s="212">
        <f t="shared" si="3"/>
        <v>0</v>
      </c>
    </row>
    <row r="37" spans="2:8" ht="5.0999999999999996" customHeight="1" thickBot="1" x14ac:dyDescent="0.3">
      <c r="B37" s="241"/>
      <c r="C37" s="241"/>
      <c r="D37" s="241"/>
      <c r="E37" s="241"/>
      <c r="F37" s="242"/>
      <c r="G37" s="247"/>
      <c r="H37" s="247"/>
    </row>
    <row r="38" spans="2:8" ht="15" customHeight="1" thickTop="1" x14ac:dyDescent="0.25">
      <c r="B38" s="1" t="s">
        <v>396</v>
      </c>
      <c r="F38" s="132">
        <f>F35+F36</f>
        <v>0</v>
      </c>
      <c r="G38" s="222">
        <f>G35+G36</f>
        <v>0</v>
      </c>
      <c r="H38" s="222">
        <f>H35+H36</f>
        <v>0</v>
      </c>
    </row>
    <row r="39" spans="2:8" ht="15" customHeight="1" x14ac:dyDescent="0.25">
      <c r="B39" s="1" t="s">
        <v>247</v>
      </c>
      <c r="F39" s="132"/>
      <c r="G39" s="222"/>
      <c r="H39" s="222"/>
    </row>
    <row r="40" spans="2:8" ht="15" customHeight="1" x14ac:dyDescent="0.25">
      <c r="B40" s="218" t="s">
        <v>384</v>
      </c>
      <c r="C40" s="221"/>
      <c r="F40" s="132">
        <f>(General!O14+General!O15+General!O16)*'Basic Information'!F14</f>
        <v>0</v>
      </c>
      <c r="G40" s="222">
        <f>IF(F40&gt;0,F40/'Crop 3 - Input'!$K$6,0)</f>
        <v>0</v>
      </c>
      <c r="H40" s="212">
        <f t="shared" ref="H40:H44" si="5">IF(G40&gt;0,G40/$E$10,0)</f>
        <v>0</v>
      </c>
    </row>
    <row r="41" spans="2:8" ht="15" customHeight="1" x14ac:dyDescent="0.25">
      <c r="B41" s="218" t="s">
        <v>412</v>
      </c>
      <c r="C41" s="221"/>
      <c r="F41" s="132">
        <f>(General!O19+General!O21+General!O23+General!O25+General!O28+General!O30+General!O32+General!O35+General!O37+General!O39)*'Basic Information'!F14</f>
        <v>0</v>
      </c>
      <c r="G41" s="222">
        <f>IF(F41&gt;0,F41/'Crop 3 - Input'!$K$6,0)</f>
        <v>0</v>
      </c>
      <c r="H41" s="212">
        <f t="shared" si="5"/>
        <v>0</v>
      </c>
    </row>
    <row r="42" spans="2:8" ht="15" customHeight="1" x14ac:dyDescent="0.25">
      <c r="B42" s="218" t="s">
        <v>413</v>
      </c>
      <c r="C42" s="221"/>
      <c r="F42" s="132">
        <f>(General!O18+General!O20+General!O22+General!O24+General!O27+General!O29+General!O31+General!O34+General!O36+General!O38)*'Basic Information'!F14</f>
        <v>0</v>
      </c>
      <c r="G42" s="222">
        <f>IF(F42&gt;0,F42/'Crop 3 - Input'!$K$6,0)</f>
        <v>0</v>
      </c>
      <c r="H42" s="212">
        <f t="shared" si="5"/>
        <v>0</v>
      </c>
    </row>
    <row r="43" spans="2:8" ht="15" customHeight="1" x14ac:dyDescent="0.25">
      <c r="B43" s="218" t="s">
        <v>626</v>
      </c>
      <c r="C43" s="221"/>
      <c r="F43" s="132">
        <f>General!E85*General!K85</f>
        <v>0</v>
      </c>
      <c r="G43" s="222">
        <f>IF(F43&gt;0,F43/'Crop 3 - Input'!$K$6,0)</f>
        <v>0</v>
      </c>
      <c r="H43" s="212">
        <f t="shared" ref="H43" si="6">IF(G43&gt;0,G43/$E$10,0)</f>
        <v>0</v>
      </c>
    </row>
    <row r="44" spans="2:8" ht="15" customHeight="1" x14ac:dyDescent="0.25">
      <c r="B44" s="238" t="s">
        <v>414</v>
      </c>
      <c r="C44" s="224"/>
      <c r="D44" s="219"/>
      <c r="E44" s="219"/>
      <c r="F44" s="235">
        <f>SUM(General!E86:E95)*'Basic Information'!F14</f>
        <v>0</v>
      </c>
      <c r="G44" s="236">
        <f>IF(F44&gt;0,F44/'Crop 3 - Input'!$K$6,0)</f>
        <v>0</v>
      </c>
      <c r="H44" s="310">
        <f t="shared" si="5"/>
        <v>0</v>
      </c>
    </row>
    <row r="45" spans="2:8" ht="15" customHeight="1" x14ac:dyDescent="0.25">
      <c r="B45" s="1" t="s">
        <v>415</v>
      </c>
      <c r="F45" s="132">
        <f>SUM(F40:F44)</f>
        <v>0</v>
      </c>
      <c r="G45" s="222">
        <f>SUM(G40:G44)</f>
        <v>0</v>
      </c>
      <c r="H45" s="222">
        <f>SUM(H40:H44)</f>
        <v>0</v>
      </c>
    </row>
    <row r="46" spans="2:8" ht="10.15" customHeight="1" thickBot="1" x14ac:dyDescent="0.3">
      <c r="B46" s="241"/>
      <c r="C46" s="241"/>
      <c r="D46" s="241"/>
      <c r="E46" s="241"/>
      <c r="F46" s="242"/>
      <c r="G46" s="242"/>
      <c r="H46" s="242"/>
    </row>
    <row r="47" spans="2:8" ht="15" customHeight="1" thickTop="1" x14ac:dyDescent="0.25">
      <c r="B47" s="2" t="s">
        <v>422</v>
      </c>
      <c r="C47" s="2"/>
      <c r="D47" s="2"/>
      <c r="E47" s="2"/>
      <c r="F47" s="254">
        <f>F35+F36+F45</f>
        <v>0</v>
      </c>
      <c r="G47" s="255">
        <f>G35+G36+G45</f>
        <v>0</v>
      </c>
      <c r="H47" s="255">
        <f>H35+H36+H45</f>
        <v>0</v>
      </c>
    </row>
    <row r="48" spans="2:8" ht="10.15" customHeight="1" thickBot="1" x14ac:dyDescent="0.3"/>
    <row r="49" spans="2:8" ht="15" customHeight="1" thickBot="1" x14ac:dyDescent="0.3">
      <c r="B49" s="244" t="s">
        <v>426</v>
      </c>
      <c r="C49" s="245"/>
      <c r="D49" s="245"/>
      <c r="E49" s="245"/>
      <c r="F49" s="246">
        <f>F15-F47</f>
        <v>0</v>
      </c>
      <c r="G49" s="288">
        <f>G15-G47</f>
        <v>0</v>
      </c>
      <c r="H49" s="289">
        <f>H15-H47</f>
        <v>0</v>
      </c>
    </row>
    <row r="50" spans="2:8" ht="10.15" customHeight="1" x14ac:dyDescent="0.25"/>
    <row r="51" spans="2:8" ht="15" customHeight="1" x14ac:dyDescent="0.25">
      <c r="B51" s="197" t="s">
        <v>477</v>
      </c>
      <c r="C51" s="197"/>
      <c r="D51" s="197"/>
      <c r="E51" s="210"/>
      <c r="F51" s="210"/>
      <c r="G51" s="210"/>
      <c r="H51" s="210"/>
    </row>
    <row r="52" spans="2:8" ht="15" customHeight="1" x14ac:dyDescent="0.25">
      <c r="B52" s="272"/>
      <c r="C52" s="272"/>
      <c r="D52" s="553" t="s">
        <v>424</v>
      </c>
      <c r="E52" s="553"/>
      <c r="F52" s="553"/>
      <c r="G52" s="553"/>
      <c r="H52" s="553"/>
    </row>
    <row r="53" spans="2:8" ht="15" customHeight="1" x14ac:dyDescent="0.25">
      <c r="B53" s="272"/>
      <c r="C53" s="272"/>
      <c r="D53" s="274">
        <v>-0.25</v>
      </c>
      <c r="E53" s="274">
        <v>-0.1</v>
      </c>
      <c r="F53" s="272"/>
      <c r="G53" s="274">
        <v>0.1</v>
      </c>
      <c r="H53" s="274">
        <v>0.25</v>
      </c>
    </row>
    <row r="54" spans="2:8" ht="15" customHeight="1" x14ac:dyDescent="0.25">
      <c r="B54" s="273" t="s">
        <v>397</v>
      </c>
      <c r="C54" s="273"/>
      <c r="D54" s="275">
        <f>F54*0.75</f>
        <v>0</v>
      </c>
      <c r="E54" s="275">
        <f>F54*0.9</f>
        <v>0</v>
      </c>
      <c r="F54" s="275">
        <f>'Crop 3 - Input'!J19</f>
        <v>0</v>
      </c>
      <c r="G54" s="275">
        <f>F54*1.1</f>
        <v>0</v>
      </c>
      <c r="H54" s="275">
        <f>F54*1.25</f>
        <v>0</v>
      </c>
    </row>
    <row r="55" spans="2:8" ht="15" customHeight="1" x14ac:dyDescent="0.25">
      <c r="B55" s="276">
        <v>-0.25</v>
      </c>
      <c r="C55" s="277">
        <f>C57*0.75</f>
        <v>0</v>
      </c>
      <c r="D55" s="278">
        <f t="shared" ref="D55:H59" si="7">(D$54*$C55)-$G$47</f>
        <v>0</v>
      </c>
      <c r="E55" s="279">
        <f t="shared" si="7"/>
        <v>0</v>
      </c>
      <c r="F55" s="279">
        <f t="shared" si="7"/>
        <v>0</v>
      </c>
      <c r="G55" s="279">
        <f t="shared" si="7"/>
        <v>0</v>
      </c>
      <c r="H55" s="280">
        <f t="shared" si="7"/>
        <v>0</v>
      </c>
    </row>
    <row r="56" spans="2:8" ht="15" customHeight="1" x14ac:dyDescent="0.25">
      <c r="B56" s="276">
        <v>-0.1</v>
      </c>
      <c r="C56" s="277">
        <f>C57*0.9</f>
        <v>0</v>
      </c>
      <c r="D56" s="281">
        <f t="shared" si="7"/>
        <v>0</v>
      </c>
      <c r="E56" s="275">
        <f t="shared" si="7"/>
        <v>0</v>
      </c>
      <c r="F56" s="275">
        <f t="shared" si="7"/>
        <v>0</v>
      </c>
      <c r="G56" s="275">
        <f t="shared" si="7"/>
        <v>0</v>
      </c>
      <c r="H56" s="282">
        <f t="shared" si="7"/>
        <v>0</v>
      </c>
    </row>
    <row r="57" spans="2:8" ht="15" customHeight="1" x14ac:dyDescent="0.25">
      <c r="B57" s="283" t="s">
        <v>423</v>
      </c>
      <c r="C57" s="277">
        <f>'Crop 3 - Input'!F19</f>
        <v>0</v>
      </c>
      <c r="D57" s="281">
        <f t="shared" si="7"/>
        <v>0</v>
      </c>
      <c r="E57" s="275">
        <f t="shared" si="7"/>
        <v>0</v>
      </c>
      <c r="F57" s="275">
        <f t="shared" si="7"/>
        <v>0</v>
      </c>
      <c r="G57" s="275">
        <f t="shared" si="7"/>
        <v>0</v>
      </c>
      <c r="H57" s="282">
        <f t="shared" si="7"/>
        <v>0</v>
      </c>
    </row>
    <row r="58" spans="2:8" ht="15" customHeight="1" x14ac:dyDescent="0.25">
      <c r="B58" s="276">
        <v>0.1</v>
      </c>
      <c r="C58" s="277">
        <f>C57*1.1</f>
        <v>0</v>
      </c>
      <c r="D58" s="281">
        <f t="shared" si="7"/>
        <v>0</v>
      </c>
      <c r="E58" s="275">
        <f t="shared" si="7"/>
        <v>0</v>
      </c>
      <c r="F58" s="275">
        <f t="shared" si="7"/>
        <v>0</v>
      </c>
      <c r="G58" s="275">
        <f t="shared" si="7"/>
        <v>0</v>
      </c>
      <c r="H58" s="282">
        <f t="shared" si="7"/>
        <v>0</v>
      </c>
    </row>
    <row r="59" spans="2:8" ht="15" customHeight="1" x14ac:dyDescent="0.25">
      <c r="B59" s="276">
        <v>0.25</v>
      </c>
      <c r="C59" s="277">
        <f>C57*1.25</f>
        <v>0</v>
      </c>
      <c r="D59" s="284">
        <f t="shared" si="7"/>
        <v>0</v>
      </c>
      <c r="E59" s="285">
        <f t="shared" si="7"/>
        <v>0</v>
      </c>
      <c r="F59" s="285">
        <f t="shared" si="7"/>
        <v>0</v>
      </c>
      <c r="G59" s="285">
        <f t="shared" si="7"/>
        <v>0</v>
      </c>
      <c r="H59" s="286">
        <f t="shared" si="7"/>
        <v>0</v>
      </c>
    </row>
    <row r="60" spans="2:8" ht="10.15" customHeight="1" thickBot="1" x14ac:dyDescent="0.3">
      <c r="B60" s="6"/>
      <c r="C60" s="6"/>
      <c r="D60" s="6"/>
      <c r="E60" s="6"/>
      <c r="F60" s="6"/>
      <c r="G60" s="6"/>
      <c r="H60" s="6"/>
    </row>
    <row r="73" spans="27:28" ht="15" customHeight="1" x14ac:dyDescent="0.25">
      <c r="AA73" s="551" t="s">
        <v>428</v>
      </c>
      <c r="AB73" s="551"/>
    </row>
    <row r="74" spans="27:28" ht="15" customHeight="1" x14ac:dyDescent="0.25">
      <c r="AA74" s="24" t="s">
        <v>429</v>
      </c>
      <c r="AB74" s="24"/>
    </row>
    <row r="75" spans="27:28" ht="15" customHeight="1" x14ac:dyDescent="0.25">
      <c r="AA75" s="248" t="s">
        <v>430</v>
      </c>
      <c r="AB75" s="249">
        <f>(General!E49*General!K49)+(General!E50*General!K50)+(General!E51*General!K51)+(General!E52*General!K52)+(General!E53*General!K53)+(General!E54*General!K54)</f>
        <v>0</v>
      </c>
    </row>
    <row r="76" spans="27:28" ht="15" customHeight="1" x14ac:dyDescent="0.25">
      <c r="AA76" s="250" t="s">
        <v>46</v>
      </c>
      <c r="AB76" s="251">
        <f>'Crop 3 - Input'!L80</f>
        <v>0</v>
      </c>
    </row>
    <row r="77" spans="27:28" ht="15" customHeight="1" x14ac:dyDescent="0.25">
      <c r="AA77" s="248" t="s">
        <v>76</v>
      </c>
      <c r="AB77" s="249">
        <f>SUM(AB75:AB76)</f>
        <v>0</v>
      </c>
    </row>
    <row r="78" spans="27:28" ht="15" customHeight="1" x14ac:dyDescent="0.25">
      <c r="AA78" s="24" t="s">
        <v>431</v>
      </c>
      <c r="AB78" s="249">
        <f>AB75*General!U58</f>
        <v>0</v>
      </c>
    </row>
    <row r="79" spans="27:28" ht="15" customHeight="1" thickBot="1" x14ac:dyDescent="0.3">
      <c r="AA79" s="252" t="s">
        <v>432</v>
      </c>
      <c r="AB79" s="253" t="e">
        <f>AB75*General!#REF!</f>
        <v>#REF!</v>
      </c>
    </row>
    <row r="80" spans="27:28" ht="15" customHeight="1" thickTop="1" x14ac:dyDescent="0.25">
      <c r="AA80" s="24" t="s">
        <v>168</v>
      </c>
      <c r="AB80" s="249" t="e">
        <f>AB77+AB78+AB79</f>
        <v>#REF!</v>
      </c>
    </row>
  </sheetData>
  <sheetProtection algorithmName="SHA-512" hashValue="Utx5oWc963OawX1PpreEM9rEq2u666ia1fca2y770/TXCWRHxRYquRipx+TGgr6IKHL9VgQ4Ghlua8uc5kn/0w==" saltValue="Js3F81gPRRobGOqmKQZ2yw==" spinCount="100000" sheet="1" objects="1" scenarios="1"/>
  <mergeCells count="27">
    <mergeCell ref="AA73:AB73"/>
    <mergeCell ref="B25:C25"/>
    <mergeCell ref="B26:C26"/>
    <mergeCell ref="B27:D27"/>
    <mergeCell ref="B28:C28"/>
    <mergeCell ref="B29:C29"/>
    <mergeCell ref="B30:C30"/>
    <mergeCell ref="B31:C31"/>
    <mergeCell ref="B32:C32"/>
    <mergeCell ref="B33:C33"/>
    <mergeCell ref="B34:C34"/>
    <mergeCell ref="D52:H52"/>
    <mergeCell ref="B6:D6"/>
    <mergeCell ref="B24:C24"/>
    <mergeCell ref="B3:H3"/>
    <mergeCell ref="B7:H7"/>
    <mergeCell ref="F8:H8"/>
    <mergeCell ref="B10:C10"/>
    <mergeCell ref="B11:C11"/>
    <mergeCell ref="B12:C12"/>
    <mergeCell ref="B13:C13"/>
    <mergeCell ref="B17:H17"/>
    <mergeCell ref="B21:C21"/>
    <mergeCell ref="B22:C22"/>
    <mergeCell ref="B23:C23"/>
    <mergeCell ref="F18:H18"/>
    <mergeCell ref="B4:H4"/>
  </mergeCells>
  <printOptions horizontalCentered="1"/>
  <pageMargins left="0.45" right="0.45" top="0.5" bottom="0.5" header="0" footer="0"/>
  <pageSetup scale="78" orientation="portrait" horizontalDpi="4294967295" verticalDpi="4294967295"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H154"/>
  <sheetViews>
    <sheetView showGridLines="0" showRowColHeaders="0" zoomScaleNormal="100" workbookViewId="0">
      <selection activeCell="K6" sqref="K6"/>
    </sheetView>
  </sheetViews>
  <sheetFormatPr defaultColWidth="8.85546875" defaultRowHeight="15" customHeight="1" x14ac:dyDescent="0.25"/>
  <cols>
    <col min="1" max="1" width="2.85546875" style="4" customWidth="1"/>
    <col min="2" max="2" width="0.85546875" style="4" customWidth="1"/>
    <col min="3" max="3" width="1.7109375" style="4" customWidth="1"/>
    <col min="4" max="4" width="17.7109375" style="4" customWidth="1"/>
    <col min="5" max="5" width="0.85546875" style="4" customWidth="1"/>
    <col min="6" max="6" width="8.7109375" style="4" customWidth="1"/>
    <col min="7" max="7" width="0.85546875" style="4" customWidth="1"/>
    <col min="8" max="8" width="9.7109375" style="4" customWidth="1"/>
    <col min="9" max="9" width="0.85546875" style="4" customWidth="1"/>
    <col min="10" max="11" width="8.7109375" style="4" customWidth="1"/>
    <col min="12" max="12" width="10.85546875" style="4" customWidth="1"/>
    <col min="13" max="13" width="0.85546875" style="4" customWidth="1"/>
    <col min="14" max="14" width="2.85546875" style="4" customWidth="1"/>
    <col min="15" max="15" width="0.85546875" style="4" customWidth="1"/>
    <col min="16" max="27" width="4.85546875" style="4" customWidth="1"/>
    <col min="28" max="28" width="0.85546875" style="4" customWidth="1"/>
    <col min="29" max="29" width="6.85546875" style="44" customWidth="1"/>
    <col min="30" max="16384" width="8.85546875" style="4"/>
  </cols>
  <sheetData>
    <row r="2" spans="2:29" ht="15" customHeight="1" thickBot="1" x14ac:dyDescent="0.3">
      <c r="C2" s="529" t="s">
        <v>461</v>
      </c>
      <c r="D2" s="529"/>
      <c r="E2" s="529"/>
      <c r="F2" s="529"/>
    </row>
    <row r="3" spans="2:29" ht="5.0999999999999996" customHeight="1" x14ac:dyDescent="0.25">
      <c r="B3" s="51"/>
      <c r="C3" s="61"/>
      <c r="D3" s="61"/>
      <c r="E3" s="61"/>
      <c r="F3" s="52"/>
      <c r="G3" s="52"/>
      <c r="H3" s="52"/>
      <c r="I3" s="52"/>
      <c r="J3" s="52"/>
      <c r="K3" s="52"/>
      <c r="L3" s="52"/>
      <c r="M3" s="55"/>
      <c r="X3" s="533" t="s">
        <v>389</v>
      </c>
      <c r="Y3" s="534"/>
      <c r="Z3" s="534"/>
      <c r="AA3" s="534"/>
      <c r="AB3" s="535"/>
    </row>
    <row r="4" spans="2:29" ht="15" customHeight="1" x14ac:dyDescent="0.25">
      <c r="B4" s="56"/>
      <c r="C4" s="50" t="s">
        <v>17</v>
      </c>
      <c r="D4" s="50"/>
      <c r="H4" s="530" t="str">
        <f>'Basic Information'!D16</f>
        <v>Crop</v>
      </c>
      <c r="I4" s="530"/>
      <c r="J4" s="530"/>
      <c r="K4" s="530"/>
      <c r="L4" s="93"/>
      <c r="M4" s="58"/>
      <c r="X4" s="536"/>
      <c r="Y4" s="537"/>
      <c r="Z4" s="537"/>
      <c r="AA4" s="537"/>
      <c r="AB4" s="538"/>
    </row>
    <row r="5" spans="2:29" ht="5.0999999999999996" customHeight="1" x14ac:dyDescent="0.25">
      <c r="B5" s="56"/>
      <c r="C5" s="50"/>
      <c r="D5" s="50"/>
      <c r="I5" s="62"/>
      <c r="J5" s="62"/>
      <c r="K5" s="62"/>
      <c r="L5" s="62"/>
      <c r="M5" s="58"/>
      <c r="X5" s="536"/>
      <c r="Y5" s="537"/>
      <c r="Z5" s="537"/>
      <c r="AA5" s="537"/>
      <c r="AB5" s="538"/>
    </row>
    <row r="6" spans="2:29" ht="15" customHeight="1" x14ac:dyDescent="0.25">
      <c r="B6" s="56"/>
      <c r="C6" s="50" t="s">
        <v>277</v>
      </c>
      <c r="D6" s="50"/>
      <c r="I6" s="50"/>
      <c r="J6" s="50"/>
      <c r="K6" s="96">
        <v>0</v>
      </c>
      <c r="L6" s="98"/>
      <c r="M6" s="58"/>
      <c r="X6" s="536"/>
      <c r="Y6" s="537"/>
      <c r="Z6" s="537"/>
      <c r="AA6" s="537"/>
      <c r="AB6" s="538"/>
    </row>
    <row r="7" spans="2:29" ht="5.0999999999999996" customHeight="1" thickBot="1" x14ac:dyDescent="0.3">
      <c r="B7" s="59"/>
      <c r="C7" s="6"/>
      <c r="D7" s="6"/>
      <c r="E7" s="6"/>
      <c r="F7" s="6"/>
      <c r="G7" s="6"/>
      <c r="H7" s="6"/>
      <c r="I7" s="6"/>
      <c r="J7" s="6"/>
      <c r="K7" s="6"/>
      <c r="L7" s="6"/>
      <c r="M7" s="60"/>
      <c r="X7" s="536"/>
      <c r="Y7" s="537"/>
      <c r="Z7" s="537"/>
      <c r="AA7" s="537"/>
      <c r="AB7" s="538"/>
    </row>
    <row r="8" spans="2:29" ht="15" customHeight="1" x14ac:dyDescent="0.25">
      <c r="X8" s="539"/>
      <c r="Y8" s="540"/>
      <c r="Z8" s="540"/>
      <c r="AA8" s="540"/>
      <c r="AB8" s="541"/>
    </row>
    <row r="9" spans="2:29" ht="15" customHeight="1" thickBot="1" x14ac:dyDescent="0.3">
      <c r="C9" s="35" t="s">
        <v>128</v>
      </c>
      <c r="D9" s="5"/>
      <c r="Q9" s="6"/>
      <c r="R9" s="6"/>
    </row>
    <row r="10" spans="2:29" ht="15" customHeight="1" x14ac:dyDescent="0.25">
      <c r="B10" s="51"/>
      <c r="C10" s="52"/>
      <c r="D10" s="52"/>
      <c r="E10" s="52"/>
      <c r="F10" s="53" t="s">
        <v>60</v>
      </c>
      <c r="G10" s="53"/>
      <c r="H10" s="52"/>
      <c r="I10" s="52"/>
      <c r="J10" s="53" t="s">
        <v>63</v>
      </c>
      <c r="K10" s="54" t="s">
        <v>125</v>
      </c>
      <c r="L10" s="53" t="s">
        <v>66</v>
      </c>
      <c r="M10" s="55"/>
      <c r="O10" s="51"/>
      <c r="P10" s="491" t="s">
        <v>127</v>
      </c>
      <c r="Q10" s="491"/>
      <c r="R10" s="491"/>
      <c r="S10" s="491"/>
      <c r="T10" s="491"/>
      <c r="U10" s="491"/>
      <c r="V10" s="491"/>
      <c r="W10" s="491"/>
      <c r="X10" s="491"/>
      <c r="Y10" s="491"/>
      <c r="Z10" s="491"/>
      <c r="AA10" s="491"/>
      <c r="AB10" s="71"/>
    </row>
    <row r="11" spans="2:29" ht="15" customHeight="1" x14ac:dyDescent="0.25">
      <c r="B11" s="56"/>
      <c r="C11" s="11" t="s">
        <v>124</v>
      </c>
      <c r="D11" s="11"/>
      <c r="E11" s="11"/>
      <c r="F11" s="57" t="s">
        <v>61</v>
      </c>
      <c r="G11" s="57"/>
      <c r="H11" s="57" t="s">
        <v>62</v>
      </c>
      <c r="I11" s="11"/>
      <c r="J11" s="57" t="s">
        <v>64</v>
      </c>
      <c r="K11" s="57" t="s">
        <v>61</v>
      </c>
      <c r="L11" s="57" t="s">
        <v>357</v>
      </c>
      <c r="M11" s="58"/>
      <c r="O11" s="56"/>
      <c r="P11" s="74" t="s">
        <v>102</v>
      </c>
      <c r="Q11" s="74" t="s">
        <v>103</v>
      </c>
      <c r="R11" s="74" t="s">
        <v>104</v>
      </c>
      <c r="S11" s="74" t="s">
        <v>105</v>
      </c>
      <c r="T11" s="74" t="s">
        <v>106</v>
      </c>
      <c r="U11" s="74" t="s">
        <v>107</v>
      </c>
      <c r="V11" s="74" t="s">
        <v>108</v>
      </c>
      <c r="W11" s="74" t="s">
        <v>109</v>
      </c>
      <c r="X11" s="74" t="s">
        <v>110</v>
      </c>
      <c r="Y11" s="74" t="s">
        <v>111</v>
      </c>
      <c r="Z11" s="74" t="s">
        <v>112</v>
      </c>
      <c r="AA11" s="74" t="s">
        <v>113</v>
      </c>
      <c r="AB11" s="73"/>
    </row>
    <row r="12" spans="2:29" ht="5.0999999999999996" customHeight="1" x14ac:dyDescent="0.25">
      <c r="B12" s="56"/>
      <c r="M12" s="58"/>
      <c r="O12" s="56"/>
      <c r="P12" s="7"/>
      <c r="Q12" s="7"/>
      <c r="R12" s="7"/>
      <c r="S12" s="7"/>
      <c r="T12" s="7"/>
      <c r="U12" s="7"/>
      <c r="V12" s="7"/>
      <c r="W12" s="7"/>
      <c r="X12" s="7"/>
      <c r="Y12" s="7"/>
      <c r="Z12" s="7"/>
      <c r="AA12" s="7"/>
      <c r="AB12" s="73"/>
    </row>
    <row r="13" spans="2:29" ht="15" customHeight="1" x14ac:dyDescent="0.25">
      <c r="B13" s="56"/>
      <c r="C13" s="4" t="s">
        <v>416</v>
      </c>
      <c r="M13" s="58"/>
      <c r="O13" s="56"/>
      <c r="P13" s="7"/>
      <c r="Q13" s="7"/>
      <c r="R13" s="7"/>
      <c r="S13" s="7"/>
      <c r="T13" s="7"/>
      <c r="U13" s="7"/>
      <c r="V13" s="7"/>
      <c r="W13" s="7"/>
      <c r="X13" s="7"/>
      <c r="Y13" s="7"/>
      <c r="Z13" s="7"/>
      <c r="AA13" s="7"/>
      <c r="AB13" s="73"/>
    </row>
    <row r="14" spans="2:29" ht="15" customHeight="1" x14ac:dyDescent="0.25">
      <c r="B14" s="56"/>
      <c r="D14" s="225" t="s">
        <v>17</v>
      </c>
      <c r="F14" s="183">
        <v>0</v>
      </c>
      <c r="H14" s="186" t="s">
        <v>355</v>
      </c>
      <c r="J14" s="183">
        <v>0</v>
      </c>
      <c r="K14" s="18">
        <f>F14*J14</f>
        <v>0</v>
      </c>
      <c r="L14" s="18">
        <f>K14*$K$6</f>
        <v>0</v>
      </c>
      <c r="M14" s="58"/>
      <c r="O14" s="56"/>
      <c r="P14" s="178">
        <v>0</v>
      </c>
      <c r="Q14" s="178">
        <v>0</v>
      </c>
      <c r="R14" s="178">
        <v>0</v>
      </c>
      <c r="S14" s="178">
        <v>0</v>
      </c>
      <c r="T14" s="178">
        <v>0</v>
      </c>
      <c r="U14" s="178">
        <v>0</v>
      </c>
      <c r="V14" s="178">
        <v>0</v>
      </c>
      <c r="W14" s="178">
        <v>0</v>
      </c>
      <c r="X14" s="178">
        <v>0</v>
      </c>
      <c r="Y14" s="178">
        <v>0</v>
      </c>
      <c r="Z14" s="178">
        <v>0</v>
      </c>
      <c r="AA14" s="178">
        <v>0</v>
      </c>
      <c r="AB14" s="16"/>
      <c r="AC14" s="45">
        <f>SUM(P14:AA14)</f>
        <v>0</v>
      </c>
    </row>
    <row r="15" spans="2:29" ht="15" customHeight="1" x14ac:dyDescent="0.25">
      <c r="B15" s="56"/>
      <c r="D15" s="4" t="str">
        <f>D14</f>
        <v>Crop</v>
      </c>
      <c r="F15" s="183">
        <v>0</v>
      </c>
      <c r="H15" s="7" t="str">
        <f>H14</f>
        <v>Harv. Units</v>
      </c>
      <c r="J15" s="183">
        <v>0</v>
      </c>
      <c r="K15" s="18">
        <f>F15*J15</f>
        <v>0</v>
      </c>
      <c r="L15" s="18">
        <f t="shared" ref="L15:L23" si="0">K15*$K$6</f>
        <v>0</v>
      </c>
      <c r="M15" s="58"/>
      <c r="O15" s="56"/>
      <c r="P15" s="178">
        <v>0</v>
      </c>
      <c r="Q15" s="178">
        <v>0</v>
      </c>
      <c r="R15" s="178">
        <v>0</v>
      </c>
      <c r="S15" s="178">
        <v>0</v>
      </c>
      <c r="T15" s="178">
        <v>0</v>
      </c>
      <c r="U15" s="178">
        <v>0</v>
      </c>
      <c r="V15" s="178">
        <v>0</v>
      </c>
      <c r="W15" s="178">
        <v>0</v>
      </c>
      <c r="X15" s="178">
        <v>0</v>
      </c>
      <c r="Y15" s="178">
        <v>0</v>
      </c>
      <c r="Z15" s="178">
        <v>0</v>
      </c>
      <c r="AA15" s="178">
        <v>0</v>
      </c>
      <c r="AB15" s="16"/>
      <c r="AC15" s="45">
        <f t="shared" ref="AC15:AC23" si="1">SUM(P15:AA15)</f>
        <v>0</v>
      </c>
    </row>
    <row r="16" spans="2:29" ht="15" customHeight="1" x14ac:dyDescent="0.25">
      <c r="B16" s="56"/>
      <c r="D16" s="4" t="str">
        <f>D14</f>
        <v>Crop</v>
      </c>
      <c r="F16" s="183">
        <v>0</v>
      </c>
      <c r="H16" s="7" t="str">
        <f>H14</f>
        <v>Harv. Units</v>
      </c>
      <c r="J16" s="183">
        <v>0</v>
      </c>
      <c r="K16" s="18">
        <f>F16*J16</f>
        <v>0</v>
      </c>
      <c r="L16" s="18">
        <f t="shared" si="0"/>
        <v>0</v>
      </c>
      <c r="M16" s="58"/>
      <c r="O16" s="56"/>
      <c r="P16" s="178">
        <v>0</v>
      </c>
      <c r="Q16" s="178">
        <v>0</v>
      </c>
      <c r="R16" s="178">
        <v>0</v>
      </c>
      <c r="S16" s="178">
        <v>0</v>
      </c>
      <c r="T16" s="178">
        <v>0</v>
      </c>
      <c r="U16" s="178">
        <v>0</v>
      </c>
      <c r="V16" s="178">
        <v>0</v>
      </c>
      <c r="W16" s="178">
        <v>0</v>
      </c>
      <c r="X16" s="178">
        <v>0</v>
      </c>
      <c r="Y16" s="178">
        <v>0</v>
      </c>
      <c r="Z16" s="178">
        <v>0</v>
      </c>
      <c r="AA16" s="178">
        <v>0</v>
      </c>
      <c r="AB16" s="16"/>
      <c r="AC16" s="45">
        <f t="shared" si="1"/>
        <v>0</v>
      </c>
    </row>
    <row r="17" spans="2:29" ht="15" customHeight="1" x14ac:dyDescent="0.25">
      <c r="B17" s="56"/>
      <c r="D17" s="4" t="str">
        <f>D14</f>
        <v>Crop</v>
      </c>
      <c r="F17" s="183">
        <v>0</v>
      </c>
      <c r="H17" s="7" t="str">
        <f>H14</f>
        <v>Harv. Units</v>
      </c>
      <c r="J17" s="183">
        <v>0</v>
      </c>
      <c r="K17" s="18">
        <f>F17*J17</f>
        <v>0</v>
      </c>
      <c r="L17" s="18">
        <f t="shared" si="0"/>
        <v>0</v>
      </c>
      <c r="M17" s="58"/>
      <c r="O17" s="56"/>
      <c r="P17" s="178">
        <v>0</v>
      </c>
      <c r="Q17" s="178">
        <v>0</v>
      </c>
      <c r="R17" s="178">
        <v>0</v>
      </c>
      <c r="S17" s="178">
        <v>0</v>
      </c>
      <c r="T17" s="178">
        <v>0</v>
      </c>
      <c r="U17" s="178">
        <v>0</v>
      </c>
      <c r="V17" s="178">
        <v>0</v>
      </c>
      <c r="W17" s="178">
        <v>0</v>
      </c>
      <c r="X17" s="178">
        <v>0</v>
      </c>
      <c r="Y17" s="178">
        <v>0</v>
      </c>
      <c r="Z17" s="178">
        <v>0</v>
      </c>
      <c r="AA17" s="178">
        <v>0</v>
      </c>
      <c r="AB17" s="16"/>
      <c r="AC17" s="45">
        <f t="shared" si="1"/>
        <v>0</v>
      </c>
    </row>
    <row r="18" spans="2:29" ht="5.0999999999999996" customHeight="1" x14ac:dyDescent="0.25">
      <c r="B18" s="56"/>
      <c r="C18" s="11"/>
      <c r="D18" s="11"/>
      <c r="E18" s="11"/>
      <c r="F18" s="11"/>
      <c r="G18" s="11"/>
      <c r="H18" s="11"/>
      <c r="I18" s="11"/>
      <c r="J18" s="11"/>
      <c r="K18" s="226"/>
      <c r="L18" s="226"/>
      <c r="M18" s="58"/>
      <c r="O18" s="56"/>
      <c r="P18" s="228"/>
      <c r="Q18" s="228"/>
      <c r="R18" s="228"/>
      <c r="S18" s="228"/>
      <c r="T18" s="228"/>
      <c r="U18" s="228"/>
      <c r="V18" s="228"/>
      <c r="W18" s="228"/>
      <c r="X18" s="228"/>
      <c r="Y18" s="228"/>
      <c r="Z18" s="228"/>
      <c r="AA18" s="228"/>
      <c r="AB18" s="16"/>
      <c r="AC18" s="45"/>
    </row>
    <row r="19" spans="2:29" ht="15" customHeight="1" x14ac:dyDescent="0.25">
      <c r="B19" s="56"/>
      <c r="D19" s="4" t="s">
        <v>168</v>
      </c>
      <c r="F19" s="9">
        <f>SUM(F14:F18)</f>
        <v>0</v>
      </c>
      <c r="H19" s="239" t="s">
        <v>425</v>
      </c>
      <c r="J19" s="9">
        <f>IF(SUM(J14:J17)&gt;0,AVERAGEIF(J14:J17,"&gt;0"),0)</f>
        <v>0</v>
      </c>
      <c r="K19" s="18">
        <f t="shared" ref="K19:L19" si="2">SUM(K14:K18)</f>
        <v>0</v>
      </c>
      <c r="L19" s="18">
        <f t="shared" si="2"/>
        <v>0</v>
      </c>
      <c r="M19" s="58"/>
      <c r="O19" s="56"/>
      <c r="P19" s="228"/>
      <c r="Q19" s="228"/>
      <c r="R19" s="228"/>
      <c r="S19" s="228"/>
      <c r="T19" s="228"/>
      <c r="U19" s="228"/>
      <c r="V19" s="228"/>
      <c r="W19" s="228"/>
      <c r="X19" s="228"/>
      <c r="Y19" s="228"/>
      <c r="Z19" s="228"/>
      <c r="AA19" s="228"/>
      <c r="AB19" s="16"/>
      <c r="AC19" s="45"/>
    </row>
    <row r="20" spans="2:29" ht="15" customHeight="1" x14ac:dyDescent="0.25">
      <c r="B20" s="56"/>
      <c r="C20" s="4" t="s">
        <v>3</v>
      </c>
      <c r="K20" s="18"/>
      <c r="L20" s="18"/>
      <c r="M20" s="58"/>
      <c r="O20" s="56"/>
      <c r="P20" s="228"/>
      <c r="Q20" s="228"/>
      <c r="R20" s="228"/>
      <c r="S20" s="228"/>
      <c r="T20" s="228"/>
      <c r="U20" s="228"/>
      <c r="V20" s="228"/>
      <c r="W20" s="228"/>
      <c r="X20" s="228"/>
      <c r="Y20" s="228"/>
      <c r="Z20" s="228"/>
      <c r="AA20" s="228"/>
      <c r="AB20" s="16"/>
      <c r="AC20" s="45"/>
    </row>
    <row r="21" spans="2:29" ht="15" customHeight="1" x14ac:dyDescent="0.25">
      <c r="B21" s="56"/>
      <c r="D21" s="227" t="s">
        <v>3</v>
      </c>
      <c r="F21" s="183">
        <v>0</v>
      </c>
      <c r="H21" s="186" t="s">
        <v>20</v>
      </c>
      <c r="J21" s="183">
        <v>0</v>
      </c>
      <c r="K21" s="18">
        <f>F21*J21</f>
        <v>0</v>
      </c>
      <c r="L21" s="18">
        <f t="shared" ref="L21" si="3">K21*$K$6</f>
        <v>0</v>
      </c>
      <c r="M21" s="58"/>
      <c r="O21" s="56"/>
      <c r="P21" s="178">
        <v>0</v>
      </c>
      <c r="Q21" s="178">
        <v>0</v>
      </c>
      <c r="R21" s="178">
        <v>0</v>
      </c>
      <c r="S21" s="178">
        <v>0</v>
      </c>
      <c r="T21" s="178">
        <v>0</v>
      </c>
      <c r="U21" s="178">
        <v>0</v>
      </c>
      <c r="V21" s="178">
        <v>0</v>
      </c>
      <c r="W21" s="178">
        <v>0</v>
      </c>
      <c r="X21" s="178">
        <v>0</v>
      </c>
      <c r="Y21" s="178">
        <v>0</v>
      </c>
      <c r="Z21" s="178">
        <v>0</v>
      </c>
      <c r="AA21" s="178">
        <v>0</v>
      </c>
      <c r="AB21" s="16"/>
      <c r="AC21" s="45">
        <f t="shared" ref="AC21" si="4">SUM(P21:AA21)</f>
        <v>0</v>
      </c>
    </row>
    <row r="22" spans="2:29" ht="15" customHeight="1" x14ac:dyDescent="0.25">
      <c r="B22" s="56"/>
      <c r="D22" s="4" t="s">
        <v>417</v>
      </c>
      <c r="F22" s="183">
        <v>0</v>
      </c>
      <c r="H22" s="186" t="s">
        <v>20</v>
      </c>
      <c r="J22" s="183">
        <v>0</v>
      </c>
      <c r="K22" s="18">
        <f>F22*J22</f>
        <v>0</v>
      </c>
      <c r="L22" s="18">
        <f t="shared" si="0"/>
        <v>0</v>
      </c>
      <c r="M22" s="58"/>
      <c r="O22" s="56"/>
      <c r="P22" s="178">
        <v>0</v>
      </c>
      <c r="Q22" s="178">
        <v>0</v>
      </c>
      <c r="R22" s="178">
        <v>0</v>
      </c>
      <c r="S22" s="178">
        <v>0</v>
      </c>
      <c r="T22" s="178">
        <v>0</v>
      </c>
      <c r="U22" s="178">
        <v>0</v>
      </c>
      <c r="V22" s="178">
        <v>0</v>
      </c>
      <c r="W22" s="178">
        <v>0</v>
      </c>
      <c r="X22" s="178">
        <v>0</v>
      </c>
      <c r="Y22" s="178">
        <v>0</v>
      </c>
      <c r="Z22" s="178">
        <v>0</v>
      </c>
      <c r="AA22" s="178">
        <v>0</v>
      </c>
      <c r="AB22" s="16"/>
      <c r="AC22" s="45">
        <f t="shared" si="1"/>
        <v>0</v>
      </c>
    </row>
    <row r="23" spans="2:29" ht="15" customHeight="1" x14ac:dyDescent="0.25">
      <c r="B23" s="56"/>
      <c r="D23" s="521" t="s">
        <v>67</v>
      </c>
      <c r="E23" s="521"/>
      <c r="K23" s="184">
        <v>0</v>
      </c>
      <c r="L23" s="18">
        <f t="shared" si="0"/>
        <v>0</v>
      </c>
      <c r="M23" s="58"/>
      <c r="O23" s="56"/>
      <c r="P23" s="178">
        <v>0</v>
      </c>
      <c r="Q23" s="178">
        <v>0</v>
      </c>
      <c r="R23" s="178">
        <v>0</v>
      </c>
      <c r="S23" s="178">
        <v>0</v>
      </c>
      <c r="T23" s="178">
        <v>0</v>
      </c>
      <c r="U23" s="178">
        <v>0</v>
      </c>
      <c r="V23" s="178">
        <v>0</v>
      </c>
      <c r="W23" s="178">
        <v>0</v>
      </c>
      <c r="X23" s="178">
        <v>0</v>
      </c>
      <c r="Y23" s="178">
        <v>0</v>
      </c>
      <c r="Z23" s="178">
        <v>0</v>
      </c>
      <c r="AA23" s="178">
        <v>0</v>
      </c>
      <c r="AB23" s="16"/>
      <c r="AC23" s="45">
        <f t="shared" si="1"/>
        <v>0</v>
      </c>
    </row>
    <row r="24" spans="2:29" ht="5.0999999999999996" customHeight="1" thickBot="1" x14ac:dyDescent="0.3">
      <c r="B24" s="56"/>
      <c r="C24" s="10"/>
      <c r="D24" s="10"/>
      <c r="E24" s="10"/>
      <c r="F24" s="10"/>
      <c r="G24" s="10"/>
      <c r="H24" s="10"/>
      <c r="I24" s="10"/>
      <c r="J24" s="10"/>
      <c r="K24" s="10"/>
      <c r="L24" s="10"/>
      <c r="M24" s="58"/>
      <c r="O24" s="59"/>
      <c r="P24" s="6"/>
      <c r="Q24" s="6"/>
      <c r="R24" s="6"/>
      <c r="S24" s="6"/>
      <c r="T24" s="6"/>
      <c r="U24" s="6"/>
      <c r="V24" s="6"/>
      <c r="W24" s="6"/>
      <c r="X24" s="6"/>
      <c r="Y24" s="6"/>
      <c r="Z24" s="6"/>
      <c r="AA24" s="6"/>
      <c r="AB24" s="60"/>
    </row>
    <row r="25" spans="2:29" ht="15" customHeight="1" thickTop="1" thickBot="1" x14ac:dyDescent="0.3">
      <c r="B25" s="59"/>
      <c r="C25" s="6" t="s">
        <v>126</v>
      </c>
      <c r="D25" s="6"/>
      <c r="E25" s="6"/>
      <c r="F25" s="6"/>
      <c r="G25" s="6"/>
      <c r="H25" s="6"/>
      <c r="I25" s="6"/>
      <c r="J25" s="6"/>
      <c r="K25" s="99">
        <f>K19+K21+K22+K23</f>
        <v>0</v>
      </c>
      <c r="L25" s="99">
        <f>L19+L21+L22+L23</f>
        <v>0</v>
      </c>
      <c r="M25" s="60"/>
    </row>
    <row r="27" spans="2:29" ht="15" customHeight="1" thickBot="1" x14ac:dyDescent="0.3">
      <c r="C27" s="35" t="s">
        <v>77</v>
      </c>
      <c r="D27" s="5"/>
    </row>
    <row r="28" spans="2:29" ht="15" customHeight="1" x14ac:dyDescent="0.25">
      <c r="B28" s="51"/>
      <c r="C28" s="52"/>
      <c r="D28" s="52"/>
      <c r="E28" s="52"/>
      <c r="F28" s="54" t="s">
        <v>60</v>
      </c>
      <c r="G28" s="52"/>
      <c r="H28" s="52"/>
      <c r="I28" s="52"/>
      <c r="J28" s="53" t="s">
        <v>63</v>
      </c>
      <c r="K28" s="53" t="s">
        <v>65</v>
      </c>
      <c r="L28" s="53" t="s">
        <v>358</v>
      </c>
      <c r="M28" s="55"/>
      <c r="O28" s="51"/>
      <c r="P28" s="528" t="s">
        <v>141</v>
      </c>
      <c r="Q28" s="528"/>
      <c r="R28" s="528"/>
      <c r="S28" s="528"/>
      <c r="T28" s="528"/>
      <c r="U28" s="528"/>
      <c r="V28" s="528"/>
      <c r="W28" s="528"/>
      <c r="X28" s="528"/>
      <c r="Y28" s="528"/>
      <c r="Z28" s="528"/>
      <c r="AA28" s="528"/>
      <c r="AB28" s="71"/>
    </row>
    <row r="29" spans="2:29" ht="15" customHeight="1" x14ac:dyDescent="0.25">
      <c r="B29" s="56"/>
      <c r="C29" s="11"/>
      <c r="D29" s="11"/>
      <c r="E29" s="11"/>
      <c r="F29" s="72" t="s">
        <v>61</v>
      </c>
      <c r="G29" s="11"/>
      <c r="H29" s="72" t="s">
        <v>62</v>
      </c>
      <c r="I29" s="11"/>
      <c r="J29" s="57" t="s">
        <v>64</v>
      </c>
      <c r="K29" s="57" t="s">
        <v>61</v>
      </c>
      <c r="L29" s="57" t="s">
        <v>359</v>
      </c>
      <c r="M29" s="58"/>
      <c r="O29" s="56"/>
      <c r="P29" s="72" t="s">
        <v>102</v>
      </c>
      <c r="Q29" s="72" t="s">
        <v>103</v>
      </c>
      <c r="R29" s="72" t="s">
        <v>104</v>
      </c>
      <c r="S29" s="72" t="s">
        <v>105</v>
      </c>
      <c r="T29" s="72" t="s">
        <v>106</v>
      </c>
      <c r="U29" s="72" t="s">
        <v>107</v>
      </c>
      <c r="V29" s="72" t="s">
        <v>108</v>
      </c>
      <c r="W29" s="72" t="s">
        <v>109</v>
      </c>
      <c r="X29" s="72" t="s">
        <v>110</v>
      </c>
      <c r="Y29" s="72" t="s">
        <v>111</v>
      </c>
      <c r="Z29" s="72" t="s">
        <v>112</v>
      </c>
      <c r="AA29" s="72" t="s">
        <v>113</v>
      </c>
      <c r="AB29" s="73"/>
    </row>
    <row r="30" spans="2:29" ht="5.0999999999999996" customHeight="1" x14ac:dyDescent="0.25">
      <c r="B30" s="56"/>
      <c r="F30" s="63"/>
      <c r="H30" s="63"/>
      <c r="J30" s="64"/>
      <c r="K30" s="64"/>
      <c r="M30" s="58"/>
      <c r="O30" s="56"/>
      <c r="AB30" s="73"/>
    </row>
    <row r="31" spans="2:29" ht="15" customHeight="1" x14ac:dyDescent="0.25">
      <c r="B31" s="56"/>
      <c r="C31" s="519" t="s">
        <v>95</v>
      </c>
      <c r="D31" s="520"/>
      <c r="F31" s="175">
        <v>0</v>
      </c>
      <c r="H31" s="7" t="s">
        <v>75</v>
      </c>
      <c r="J31" s="185">
        <v>0</v>
      </c>
      <c r="K31" s="9">
        <f>F31*J31</f>
        <v>0</v>
      </c>
      <c r="L31" s="18">
        <f>K31*$K$6</f>
        <v>0</v>
      </c>
      <c r="M31" s="58"/>
      <c r="O31" s="56"/>
      <c r="P31" s="178">
        <v>0</v>
      </c>
      <c r="Q31" s="178">
        <v>0</v>
      </c>
      <c r="R31" s="178">
        <v>0</v>
      </c>
      <c r="S31" s="178">
        <v>0</v>
      </c>
      <c r="T31" s="178">
        <v>0</v>
      </c>
      <c r="U31" s="178">
        <v>0</v>
      </c>
      <c r="V31" s="178">
        <v>0</v>
      </c>
      <c r="W31" s="178">
        <v>0</v>
      </c>
      <c r="X31" s="178">
        <v>0</v>
      </c>
      <c r="Y31" s="178">
        <v>0</v>
      </c>
      <c r="Z31" s="178">
        <v>0</v>
      </c>
      <c r="AA31" s="178">
        <v>0</v>
      </c>
      <c r="AB31" s="16"/>
      <c r="AC31" s="45">
        <f>SUM(P31:AA31)</f>
        <v>0</v>
      </c>
    </row>
    <row r="32" spans="2:29" ht="15" customHeight="1" x14ac:dyDescent="0.25">
      <c r="B32" s="56"/>
      <c r="C32" s="519" t="s">
        <v>95</v>
      </c>
      <c r="D32" s="520"/>
      <c r="F32" s="175">
        <v>0</v>
      </c>
      <c r="H32" s="7" t="s">
        <v>75</v>
      </c>
      <c r="J32" s="185">
        <v>0</v>
      </c>
      <c r="K32" s="9">
        <f>F32*J32</f>
        <v>0</v>
      </c>
      <c r="L32" s="18">
        <f t="shared" ref="L32:L35" si="5">K32*$K$6</f>
        <v>0</v>
      </c>
      <c r="M32" s="58"/>
      <c r="O32" s="56"/>
      <c r="P32" s="178">
        <v>0</v>
      </c>
      <c r="Q32" s="178">
        <v>0</v>
      </c>
      <c r="R32" s="178">
        <v>0</v>
      </c>
      <c r="S32" s="178">
        <v>0</v>
      </c>
      <c r="T32" s="178">
        <v>0</v>
      </c>
      <c r="U32" s="178">
        <v>0</v>
      </c>
      <c r="V32" s="178">
        <v>0</v>
      </c>
      <c r="W32" s="178">
        <v>0</v>
      </c>
      <c r="X32" s="178">
        <v>0</v>
      </c>
      <c r="Y32" s="178">
        <v>0</v>
      </c>
      <c r="Z32" s="178">
        <v>0</v>
      </c>
      <c r="AA32" s="178">
        <v>0</v>
      </c>
      <c r="AB32" s="16"/>
      <c r="AC32" s="45">
        <f>SUM(P32:AA32)</f>
        <v>0</v>
      </c>
    </row>
    <row r="33" spans="2:29" ht="15" customHeight="1" x14ac:dyDescent="0.25">
      <c r="B33" s="56"/>
      <c r="C33" s="519" t="s">
        <v>95</v>
      </c>
      <c r="D33" s="520"/>
      <c r="F33" s="175">
        <v>0</v>
      </c>
      <c r="H33" s="7" t="s">
        <v>75</v>
      </c>
      <c r="J33" s="185">
        <v>0</v>
      </c>
      <c r="K33" s="9">
        <f>F33*J33</f>
        <v>0</v>
      </c>
      <c r="L33" s="18">
        <f t="shared" si="5"/>
        <v>0</v>
      </c>
      <c r="M33" s="58"/>
      <c r="O33" s="56"/>
      <c r="P33" s="178">
        <v>0</v>
      </c>
      <c r="Q33" s="178">
        <v>0</v>
      </c>
      <c r="R33" s="178">
        <v>0</v>
      </c>
      <c r="S33" s="178">
        <v>0</v>
      </c>
      <c r="T33" s="178">
        <v>0</v>
      </c>
      <c r="U33" s="178">
        <v>0</v>
      </c>
      <c r="V33" s="178">
        <v>0</v>
      </c>
      <c r="W33" s="178">
        <v>0</v>
      </c>
      <c r="X33" s="178">
        <v>0</v>
      </c>
      <c r="Y33" s="178">
        <v>0</v>
      </c>
      <c r="Z33" s="178">
        <v>0</v>
      </c>
      <c r="AA33" s="178">
        <v>0</v>
      </c>
      <c r="AB33" s="16"/>
      <c r="AC33" s="45">
        <f>SUM(P33:AA33)</f>
        <v>0</v>
      </c>
    </row>
    <row r="34" spans="2:29" ht="15" customHeight="1" x14ac:dyDescent="0.25">
      <c r="B34" s="56"/>
      <c r="C34" s="519" t="s">
        <v>95</v>
      </c>
      <c r="D34" s="520"/>
      <c r="F34" s="175">
        <v>0</v>
      </c>
      <c r="H34" s="7" t="s">
        <v>75</v>
      </c>
      <c r="J34" s="185">
        <v>0</v>
      </c>
      <c r="K34" s="9">
        <f>F34*J34</f>
        <v>0</v>
      </c>
      <c r="L34" s="18">
        <f t="shared" si="5"/>
        <v>0</v>
      </c>
      <c r="M34" s="58"/>
      <c r="O34" s="56"/>
      <c r="P34" s="178">
        <v>0</v>
      </c>
      <c r="Q34" s="178">
        <v>0</v>
      </c>
      <c r="R34" s="178">
        <v>0</v>
      </c>
      <c r="S34" s="178">
        <v>0</v>
      </c>
      <c r="T34" s="178">
        <v>0</v>
      </c>
      <c r="U34" s="178">
        <v>0</v>
      </c>
      <c r="V34" s="178">
        <v>0</v>
      </c>
      <c r="W34" s="178">
        <v>0</v>
      </c>
      <c r="X34" s="178">
        <v>0</v>
      </c>
      <c r="Y34" s="178">
        <v>0</v>
      </c>
      <c r="Z34" s="178">
        <v>0</v>
      </c>
      <c r="AA34" s="178">
        <v>0</v>
      </c>
      <c r="AB34" s="16"/>
      <c r="AC34" s="45">
        <f>SUM(P34:AA34)</f>
        <v>0</v>
      </c>
    </row>
    <row r="35" spans="2:29" ht="15" customHeight="1" x14ac:dyDescent="0.25">
      <c r="B35" s="56"/>
      <c r="C35" s="519" t="s">
        <v>95</v>
      </c>
      <c r="D35" s="520"/>
      <c r="F35" s="175">
        <v>0</v>
      </c>
      <c r="H35" s="7" t="s">
        <v>75</v>
      </c>
      <c r="J35" s="185">
        <v>0</v>
      </c>
      <c r="K35" s="9">
        <f>F35*J35</f>
        <v>0</v>
      </c>
      <c r="L35" s="18">
        <f t="shared" si="5"/>
        <v>0</v>
      </c>
      <c r="M35" s="58"/>
      <c r="O35" s="56"/>
      <c r="P35" s="178">
        <v>0</v>
      </c>
      <c r="Q35" s="178">
        <v>0</v>
      </c>
      <c r="R35" s="178">
        <v>0</v>
      </c>
      <c r="S35" s="178">
        <v>0</v>
      </c>
      <c r="T35" s="178">
        <v>0</v>
      </c>
      <c r="U35" s="178">
        <v>0</v>
      </c>
      <c r="V35" s="178">
        <v>0</v>
      </c>
      <c r="W35" s="178">
        <v>0</v>
      </c>
      <c r="X35" s="178">
        <v>0</v>
      </c>
      <c r="Y35" s="178">
        <v>0</v>
      </c>
      <c r="Z35" s="178">
        <v>0</v>
      </c>
      <c r="AA35" s="178">
        <v>0</v>
      </c>
      <c r="AB35" s="16"/>
      <c r="AC35" s="45">
        <f>SUM(P35:AA35)</f>
        <v>0</v>
      </c>
    </row>
    <row r="36" spans="2:29" ht="5.0999999999999996" customHeight="1" thickBot="1" x14ac:dyDescent="0.3">
      <c r="B36" s="56"/>
      <c r="C36" s="10"/>
      <c r="D36" s="10"/>
      <c r="E36" s="10"/>
      <c r="F36" s="10"/>
      <c r="G36" s="10"/>
      <c r="H36" s="10"/>
      <c r="I36" s="10"/>
      <c r="J36" s="10"/>
      <c r="K36" s="10"/>
      <c r="L36" s="10"/>
      <c r="M36" s="58"/>
      <c r="O36" s="59"/>
      <c r="P36" s="6"/>
      <c r="Q36" s="6"/>
      <c r="R36" s="6"/>
      <c r="S36" s="6"/>
      <c r="T36" s="6"/>
      <c r="U36" s="6"/>
      <c r="V36" s="6"/>
      <c r="W36" s="6"/>
      <c r="X36" s="6"/>
      <c r="Y36" s="6"/>
      <c r="Z36" s="6"/>
      <c r="AA36" s="6"/>
      <c r="AB36" s="60"/>
    </row>
    <row r="37" spans="2:29" ht="15" customHeight="1" thickTop="1" thickBot="1" x14ac:dyDescent="0.3">
      <c r="B37" s="59"/>
      <c r="C37" s="6" t="s">
        <v>76</v>
      </c>
      <c r="D37" s="6"/>
      <c r="E37" s="6"/>
      <c r="F37" s="6"/>
      <c r="G37" s="6"/>
      <c r="H37" s="6"/>
      <c r="I37" s="6"/>
      <c r="J37" s="6"/>
      <c r="K37" s="65">
        <f>SUM(K31:K36)</f>
        <v>0</v>
      </c>
      <c r="L37" s="99">
        <f>SUM(L31:L36)</f>
        <v>0</v>
      </c>
      <c r="M37" s="60"/>
    </row>
    <row r="39" spans="2:29" ht="15" customHeight="1" thickBot="1" x14ac:dyDescent="0.3">
      <c r="C39" s="2" t="s">
        <v>43</v>
      </c>
      <c r="D39" s="5"/>
    </row>
    <row r="40" spans="2:29" ht="15" customHeight="1" x14ac:dyDescent="0.25">
      <c r="B40" s="51"/>
      <c r="C40" s="52"/>
      <c r="D40" s="52"/>
      <c r="E40" s="52"/>
      <c r="F40" s="54" t="s">
        <v>60</v>
      </c>
      <c r="G40" s="52"/>
      <c r="H40" s="52"/>
      <c r="I40" s="52"/>
      <c r="J40" s="53" t="s">
        <v>63</v>
      </c>
      <c r="K40" s="53" t="s">
        <v>65</v>
      </c>
      <c r="L40" s="53" t="s">
        <v>358</v>
      </c>
      <c r="M40" s="55"/>
      <c r="O40" s="51"/>
      <c r="P40" s="528" t="s">
        <v>141</v>
      </c>
      <c r="Q40" s="528"/>
      <c r="R40" s="528"/>
      <c r="S40" s="528"/>
      <c r="T40" s="528"/>
      <c r="U40" s="528"/>
      <c r="V40" s="528"/>
      <c r="W40" s="528"/>
      <c r="X40" s="528"/>
      <c r="Y40" s="528"/>
      <c r="Z40" s="528"/>
      <c r="AA40" s="528"/>
      <c r="AB40" s="71"/>
    </row>
    <row r="41" spans="2:29" ht="15" customHeight="1" x14ac:dyDescent="0.25">
      <c r="B41" s="56"/>
      <c r="C41" s="11"/>
      <c r="D41" s="11"/>
      <c r="E41" s="11"/>
      <c r="F41" s="72" t="s">
        <v>61</v>
      </c>
      <c r="G41" s="11"/>
      <c r="H41" s="72" t="s">
        <v>62</v>
      </c>
      <c r="I41" s="11"/>
      <c r="J41" s="57" t="s">
        <v>64</v>
      </c>
      <c r="K41" s="57" t="s">
        <v>61</v>
      </c>
      <c r="L41" s="57" t="s">
        <v>359</v>
      </c>
      <c r="M41" s="58"/>
      <c r="O41" s="56"/>
      <c r="P41" s="72" t="s">
        <v>102</v>
      </c>
      <c r="Q41" s="72" t="s">
        <v>103</v>
      </c>
      <c r="R41" s="72" t="s">
        <v>104</v>
      </c>
      <c r="S41" s="72" t="s">
        <v>105</v>
      </c>
      <c r="T41" s="72" t="s">
        <v>106</v>
      </c>
      <c r="U41" s="72" t="s">
        <v>107</v>
      </c>
      <c r="V41" s="72" t="s">
        <v>108</v>
      </c>
      <c r="W41" s="72" t="s">
        <v>109</v>
      </c>
      <c r="X41" s="72" t="s">
        <v>110</v>
      </c>
      <c r="Y41" s="72" t="s">
        <v>111</v>
      </c>
      <c r="Z41" s="72" t="s">
        <v>112</v>
      </c>
      <c r="AA41" s="72" t="s">
        <v>113</v>
      </c>
      <c r="AB41" s="73"/>
    </row>
    <row r="42" spans="2:29" ht="5.0999999999999996" customHeight="1" x14ac:dyDescent="0.25">
      <c r="B42" s="56"/>
      <c r="F42" s="63"/>
      <c r="H42" s="63"/>
      <c r="J42" s="64"/>
      <c r="K42" s="64"/>
      <c r="M42" s="58"/>
      <c r="O42" s="56"/>
      <c r="AB42" s="73"/>
    </row>
    <row r="43" spans="2:29" ht="15" customHeight="1" x14ac:dyDescent="0.25">
      <c r="B43" s="56"/>
      <c r="C43" s="519" t="s">
        <v>44</v>
      </c>
      <c r="D43" s="520"/>
      <c r="F43" s="175">
        <v>0</v>
      </c>
      <c r="H43" s="190" t="s">
        <v>44</v>
      </c>
      <c r="J43" s="185">
        <v>0</v>
      </c>
      <c r="K43" s="9">
        <f>F43*J43</f>
        <v>0</v>
      </c>
      <c r="L43" s="18">
        <f>K43*$K$6</f>
        <v>0</v>
      </c>
      <c r="M43" s="58"/>
      <c r="O43" s="56"/>
      <c r="P43" s="178">
        <v>0</v>
      </c>
      <c r="Q43" s="178">
        <v>0</v>
      </c>
      <c r="R43" s="178">
        <v>0</v>
      </c>
      <c r="S43" s="178">
        <v>0</v>
      </c>
      <c r="T43" s="178">
        <v>0</v>
      </c>
      <c r="U43" s="178">
        <v>0</v>
      </c>
      <c r="V43" s="178">
        <v>0</v>
      </c>
      <c r="W43" s="178">
        <v>0</v>
      </c>
      <c r="X43" s="178">
        <v>0</v>
      </c>
      <c r="Y43" s="178">
        <v>0</v>
      </c>
      <c r="Z43" s="178">
        <v>0</v>
      </c>
      <c r="AA43" s="178">
        <v>0</v>
      </c>
      <c r="AB43" s="16"/>
      <c r="AC43" s="45">
        <f>SUM(P43:AA43)</f>
        <v>0</v>
      </c>
    </row>
    <row r="44" spans="2:29" ht="15" customHeight="1" x14ac:dyDescent="0.25">
      <c r="B44" s="56"/>
      <c r="C44" s="187"/>
      <c r="D44" s="188" t="s">
        <v>98</v>
      </c>
      <c r="F44" s="175">
        <v>0</v>
      </c>
      <c r="H44" s="7" t="s">
        <v>4</v>
      </c>
      <c r="J44" s="185">
        <v>0</v>
      </c>
      <c r="K44" s="9">
        <f>F44*J44</f>
        <v>0</v>
      </c>
      <c r="L44" s="18">
        <f t="shared" ref="L44:L46" si="6">K44*$K$6</f>
        <v>0</v>
      </c>
      <c r="M44" s="58"/>
      <c r="O44" s="56"/>
      <c r="P44" s="178">
        <v>0</v>
      </c>
      <c r="Q44" s="178">
        <v>0</v>
      </c>
      <c r="R44" s="178">
        <v>0</v>
      </c>
      <c r="S44" s="178">
        <v>0</v>
      </c>
      <c r="T44" s="178">
        <v>0</v>
      </c>
      <c r="U44" s="178">
        <v>0</v>
      </c>
      <c r="V44" s="178">
        <v>0</v>
      </c>
      <c r="W44" s="178">
        <v>0</v>
      </c>
      <c r="X44" s="178">
        <v>0</v>
      </c>
      <c r="Y44" s="178">
        <v>0</v>
      </c>
      <c r="Z44" s="178">
        <v>0</v>
      </c>
      <c r="AA44" s="178">
        <v>0</v>
      </c>
      <c r="AB44" s="16"/>
      <c r="AC44" s="45">
        <f>SUM(P44:AA44)</f>
        <v>0</v>
      </c>
    </row>
    <row r="45" spans="2:29" ht="15" customHeight="1" x14ac:dyDescent="0.25">
      <c r="B45" s="56"/>
      <c r="C45" s="519" t="s">
        <v>44</v>
      </c>
      <c r="D45" s="520"/>
      <c r="F45" s="175">
        <v>0</v>
      </c>
      <c r="H45" s="190" t="s">
        <v>44</v>
      </c>
      <c r="J45" s="185">
        <v>0</v>
      </c>
      <c r="K45" s="9">
        <f>F45*J45</f>
        <v>0</v>
      </c>
      <c r="L45" s="18">
        <f t="shared" si="6"/>
        <v>0</v>
      </c>
      <c r="M45" s="58"/>
      <c r="O45" s="56"/>
      <c r="P45" s="178">
        <v>0</v>
      </c>
      <c r="Q45" s="178">
        <v>0</v>
      </c>
      <c r="R45" s="178">
        <v>0</v>
      </c>
      <c r="S45" s="178">
        <v>0</v>
      </c>
      <c r="T45" s="178">
        <v>0</v>
      </c>
      <c r="U45" s="178">
        <v>0</v>
      </c>
      <c r="V45" s="178">
        <v>0</v>
      </c>
      <c r="W45" s="178">
        <v>0</v>
      </c>
      <c r="X45" s="178">
        <v>0</v>
      </c>
      <c r="Y45" s="178">
        <v>0</v>
      </c>
      <c r="Z45" s="178">
        <v>0</v>
      </c>
      <c r="AA45" s="178">
        <v>0</v>
      </c>
      <c r="AB45" s="16"/>
      <c r="AC45" s="45">
        <f>SUM(P45:AA45)</f>
        <v>0</v>
      </c>
    </row>
    <row r="46" spans="2:29" ht="15" customHeight="1" x14ac:dyDescent="0.25">
      <c r="B46" s="56"/>
      <c r="C46" s="187"/>
      <c r="D46" s="189" t="s">
        <v>45</v>
      </c>
      <c r="F46" s="175">
        <v>0</v>
      </c>
      <c r="H46" s="7" t="s">
        <v>4</v>
      </c>
      <c r="J46" s="185">
        <v>0</v>
      </c>
      <c r="K46" s="9">
        <f>F46*J46</f>
        <v>0</v>
      </c>
      <c r="L46" s="18">
        <f t="shared" si="6"/>
        <v>0</v>
      </c>
      <c r="M46" s="58"/>
      <c r="O46" s="56"/>
      <c r="P46" s="178">
        <v>0</v>
      </c>
      <c r="Q46" s="178">
        <v>0</v>
      </c>
      <c r="R46" s="178">
        <v>0</v>
      </c>
      <c r="S46" s="178">
        <v>0</v>
      </c>
      <c r="T46" s="178">
        <v>0</v>
      </c>
      <c r="U46" s="178">
        <v>0</v>
      </c>
      <c r="V46" s="178">
        <v>0</v>
      </c>
      <c r="W46" s="178">
        <v>0</v>
      </c>
      <c r="X46" s="178">
        <v>0</v>
      </c>
      <c r="Y46" s="178">
        <v>0</v>
      </c>
      <c r="Z46" s="178">
        <v>0</v>
      </c>
      <c r="AA46" s="178">
        <v>0</v>
      </c>
      <c r="AB46" s="16"/>
      <c r="AC46" s="45">
        <f>SUM(P46:AA46)</f>
        <v>0</v>
      </c>
    </row>
    <row r="47" spans="2:29" ht="5.0999999999999996" customHeight="1" thickBot="1" x14ac:dyDescent="0.3">
      <c r="B47" s="56"/>
      <c r="C47" s="10"/>
      <c r="D47" s="10"/>
      <c r="E47" s="10"/>
      <c r="F47" s="10"/>
      <c r="G47" s="10"/>
      <c r="H47" s="10"/>
      <c r="I47" s="10"/>
      <c r="J47" s="10"/>
      <c r="K47" s="10"/>
      <c r="L47" s="10"/>
      <c r="M47" s="58"/>
      <c r="O47" s="59"/>
      <c r="P47" s="6"/>
      <c r="Q47" s="6"/>
      <c r="R47" s="6"/>
      <c r="S47" s="6"/>
      <c r="T47" s="6"/>
      <c r="U47" s="6"/>
      <c r="V47" s="6"/>
      <c r="W47" s="6"/>
      <c r="X47" s="6"/>
      <c r="Y47" s="6"/>
      <c r="Z47" s="6"/>
      <c r="AA47" s="6"/>
      <c r="AB47" s="60"/>
      <c r="AC47" s="45"/>
    </row>
    <row r="48" spans="2:29" ht="15" customHeight="1" thickTop="1" thickBot="1" x14ac:dyDescent="0.3">
      <c r="B48" s="59"/>
      <c r="C48" s="6" t="s">
        <v>76</v>
      </c>
      <c r="D48" s="6"/>
      <c r="E48" s="6"/>
      <c r="F48" s="6"/>
      <c r="G48" s="6"/>
      <c r="H48" s="6"/>
      <c r="I48" s="6"/>
      <c r="J48" s="6"/>
      <c r="K48" s="65">
        <f>SUM(K43:K47)</f>
        <v>0</v>
      </c>
      <c r="L48" s="99">
        <f>SUM(L43:L47)</f>
        <v>0</v>
      </c>
      <c r="M48" s="60"/>
    </row>
    <row r="50" spans="2:29" ht="15" customHeight="1" thickBot="1" x14ac:dyDescent="0.3">
      <c r="C50" s="2" t="s">
        <v>78</v>
      </c>
      <c r="D50" s="5"/>
    </row>
    <row r="51" spans="2:29" ht="15" customHeight="1" x14ac:dyDescent="0.25">
      <c r="B51" s="51"/>
      <c r="C51" s="52"/>
      <c r="D51" s="52"/>
      <c r="E51" s="52"/>
      <c r="F51" s="54" t="s">
        <v>60</v>
      </c>
      <c r="G51" s="52"/>
      <c r="H51" s="52"/>
      <c r="I51" s="54"/>
      <c r="J51" s="53" t="s">
        <v>63</v>
      </c>
      <c r="K51" s="53" t="s">
        <v>65</v>
      </c>
      <c r="L51" s="53" t="s">
        <v>358</v>
      </c>
      <c r="M51" s="55"/>
      <c r="O51" s="51"/>
      <c r="P51" s="528" t="s">
        <v>141</v>
      </c>
      <c r="Q51" s="528"/>
      <c r="R51" s="528"/>
      <c r="S51" s="528"/>
      <c r="T51" s="528"/>
      <c r="U51" s="528"/>
      <c r="V51" s="528"/>
      <c r="W51" s="528"/>
      <c r="X51" s="528"/>
      <c r="Y51" s="528"/>
      <c r="Z51" s="528"/>
      <c r="AA51" s="528"/>
      <c r="AB51" s="71"/>
    </row>
    <row r="52" spans="2:29" ht="15" customHeight="1" x14ac:dyDescent="0.25">
      <c r="B52" s="56"/>
      <c r="C52" s="11"/>
      <c r="D52" s="11"/>
      <c r="E52" s="11"/>
      <c r="F52" s="72" t="s">
        <v>61</v>
      </c>
      <c r="G52" s="11"/>
      <c r="H52" s="72" t="s">
        <v>62</v>
      </c>
      <c r="I52" s="11"/>
      <c r="J52" s="57" t="s">
        <v>64</v>
      </c>
      <c r="K52" s="57" t="s">
        <v>61</v>
      </c>
      <c r="L52" s="57" t="s">
        <v>359</v>
      </c>
      <c r="M52" s="58"/>
      <c r="O52" s="56"/>
      <c r="P52" s="72" t="s">
        <v>102</v>
      </c>
      <c r="Q52" s="72" t="s">
        <v>103</v>
      </c>
      <c r="R52" s="72" t="s">
        <v>104</v>
      </c>
      <c r="S52" s="72" t="s">
        <v>105</v>
      </c>
      <c r="T52" s="72" t="s">
        <v>106</v>
      </c>
      <c r="U52" s="72" t="s">
        <v>107</v>
      </c>
      <c r="V52" s="72" t="s">
        <v>108</v>
      </c>
      <c r="W52" s="72" t="s">
        <v>109</v>
      </c>
      <c r="X52" s="72" t="s">
        <v>110</v>
      </c>
      <c r="Y52" s="72" t="s">
        <v>111</v>
      </c>
      <c r="Z52" s="72" t="s">
        <v>112</v>
      </c>
      <c r="AA52" s="72" t="s">
        <v>113</v>
      </c>
      <c r="AB52" s="73"/>
    </row>
    <row r="53" spans="2:29" ht="5.0999999999999996" customHeight="1" x14ac:dyDescent="0.25">
      <c r="B53" s="56"/>
      <c r="F53" s="63"/>
      <c r="H53" s="63"/>
      <c r="J53" s="64"/>
      <c r="K53" s="64"/>
      <c r="M53" s="58"/>
      <c r="O53" s="56"/>
      <c r="AB53" s="73"/>
    </row>
    <row r="54" spans="2:29" ht="15" customHeight="1" x14ac:dyDescent="0.25">
      <c r="B54" s="56"/>
      <c r="C54" s="526" t="s">
        <v>95</v>
      </c>
      <c r="D54" s="526"/>
      <c r="F54" s="175">
        <v>0</v>
      </c>
      <c r="H54" s="7" t="s">
        <v>4</v>
      </c>
      <c r="J54" s="185">
        <v>0</v>
      </c>
      <c r="K54" s="9">
        <f>F54*J54</f>
        <v>0</v>
      </c>
      <c r="L54" s="18">
        <f>K54*$K$6</f>
        <v>0</v>
      </c>
      <c r="M54" s="58"/>
      <c r="O54" s="56"/>
      <c r="P54" s="178">
        <v>0</v>
      </c>
      <c r="Q54" s="178">
        <v>0</v>
      </c>
      <c r="R54" s="178">
        <v>0</v>
      </c>
      <c r="S54" s="178">
        <v>0</v>
      </c>
      <c r="T54" s="178">
        <v>0</v>
      </c>
      <c r="U54" s="178">
        <v>0</v>
      </c>
      <c r="V54" s="178">
        <v>0</v>
      </c>
      <c r="W54" s="178">
        <v>0</v>
      </c>
      <c r="X54" s="178">
        <v>0</v>
      </c>
      <c r="Y54" s="178">
        <v>0</v>
      </c>
      <c r="Z54" s="178">
        <v>0</v>
      </c>
      <c r="AA54" s="178">
        <v>0</v>
      </c>
      <c r="AB54" s="16"/>
      <c r="AC54" s="45">
        <f>SUM(P54:AA54)</f>
        <v>0</v>
      </c>
    </row>
    <row r="55" spans="2:29" ht="15" customHeight="1" x14ac:dyDescent="0.25">
      <c r="B55" s="56"/>
      <c r="C55" s="526" t="s">
        <v>95</v>
      </c>
      <c r="D55" s="526"/>
      <c r="F55" s="175">
        <v>0</v>
      </c>
      <c r="H55" s="7" t="s">
        <v>4</v>
      </c>
      <c r="J55" s="185">
        <v>0</v>
      </c>
      <c r="K55" s="9">
        <f>F55*J55</f>
        <v>0</v>
      </c>
      <c r="L55" s="18">
        <f t="shared" ref="L55:L58" si="7">K55*$K$6</f>
        <v>0</v>
      </c>
      <c r="M55" s="58"/>
      <c r="O55" s="56"/>
      <c r="P55" s="178">
        <v>0</v>
      </c>
      <c r="Q55" s="178">
        <v>0</v>
      </c>
      <c r="R55" s="178">
        <v>0</v>
      </c>
      <c r="S55" s="178">
        <v>0</v>
      </c>
      <c r="T55" s="178">
        <v>0</v>
      </c>
      <c r="U55" s="178">
        <v>0</v>
      </c>
      <c r="V55" s="178">
        <v>0</v>
      </c>
      <c r="W55" s="178">
        <v>0</v>
      </c>
      <c r="X55" s="178">
        <v>0</v>
      </c>
      <c r="Y55" s="178">
        <v>0</v>
      </c>
      <c r="Z55" s="178">
        <v>0</v>
      </c>
      <c r="AA55" s="178">
        <v>0</v>
      </c>
      <c r="AB55" s="16"/>
      <c r="AC55" s="45">
        <f>SUM(P55:AA55)</f>
        <v>0</v>
      </c>
    </row>
    <row r="56" spans="2:29" ht="15" customHeight="1" x14ac:dyDescent="0.25">
      <c r="B56" s="56"/>
      <c r="C56" s="526" t="s">
        <v>95</v>
      </c>
      <c r="D56" s="526"/>
      <c r="F56" s="175">
        <v>0</v>
      </c>
      <c r="H56" s="7" t="s">
        <v>4</v>
      </c>
      <c r="J56" s="185">
        <v>0</v>
      </c>
      <c r="K56" s="9">
        <f>F56*J56</f>
        <v>0</v>
      </c>
      <c r="L56" s="18">
        <f t="shared" si="7"/>
        <v>0</v>
      </c>
      <c r="M56" s="58"/>
      <c r="O56" s="56"/>
      <c r="P56" s="178">
        <v>0</v>
      </c>
      <c r="Q56" s="178">
        <v>0</v>
      </c>
      <c r="R56" s="178">
        <v>0</v>
      </c>
      <c r="S56" s="178">
        <v>0</v>
      </c>
      <c r="T56" s="178">
        <v>0</v>
      </c>
      <c r="U56" s="178">
        <v>0</v>
      </c>
      <c r="V56" s="178">
        <v>0</v>
      </c>
      <c r="W56" s="178">
        <v>0</v>
      </c>
      <c r="X56" s="178">
        <v>0</v>
      </c>
      <c r="Y56" s="178">
        <v>0</v>
      </c>
      <c r="Z56" s="178">
        <v>0</v>
      </c>
      <c r="AA56" s="178">
        <v>0</v>
      </c>
      <c r="AB56" s="16"/>
      <c r="AC56" s="45">
        <f>SUM(P56:AA56)</f>
        <v>0</v>
      </c>
    </row>
    <row r="57" spans="2:29" ht="15" customHeight="1" x14ac:dyDescent="0.25">
      <c r="B57" s="56"/>
      <c r="C57" s="526" t="s">
        <v>95</v>
      </c>
      <c r="D57" s="526"/>
      <c r="F57" s="175">
        <v>0</v>
      </c>
      <c r="H57" s="7" t="s">
        <v>4</v>
      </c>
      <c r="J57" s="185">
        <v>0</v>
      </c>
      <c r="K57" s="9">
        <f>F57*J57</f>
        <v>0</v>
      </c>
      <c r="L57" s="18">
        <f t="shared" si="7"/>
        <v>0</v>
      </c>
      <c r="M57" s="58"/>
      <c r="O57" s="56"/>
      <c r="P57" s="178">
        <v>0</v>
      </c>
      <c r="Q57" s="178">
        <v>0</v>
      </c>
      <c r="R57" s="178">
        <v>0</v>
      </c>
      <c r="S57" s="178">
        <v>0</v>
      </c>
      <c r="T57" s="178">
        <v>0</v>
      </c>
      <c r="U57" s="178">
        <v>0</v>
      </c>
      <c r="V57" s="178">
        <v>0</v>
      </c>
      <c r="W57" s="178">
        <v>0</v>
      </c>
      <c r="X57" s="178">
        <v>0</v>
      </c>
      <c r="Y57" s="178">
        <v>0</v>
      </c>
      <c r="Z57" s="178">
        <v>0</v>
      </c>
      <c r="AA57" s="178">
        <v>0</v>
      </c>
      <c r="AB57" s="16"/>
      <c r="AC57" s="45">
        <f>SUM(P57:AA57)</f>
        <v>0</v>
      </c>
    </row>
    <row r="58" spans="2:29" ht="15" customHeight="1" x14ac:dyDescent="0.25">
      <c r="B58" s="56"/>
      <c r="C58" s="526" t="s">
        <v>95</v>
      </c>
      <c r="D58" s="526"/>
      <c r="F58" s="175">
        <v>0</v>
      </c>
      <c r="H58" s="7" t="s">
        <v>4</v>
      </c>
      <c r="J58" s="185">
        <v>0</v>
      </c>
      <c r="K58" s="9">
        <f>F58*J58</f>
        <v>0</v>
      </c>
      <c r="L58" s="18">
        <f t="shared" si="7"/>
        <v>0</v>
      </c>
      <c r="M58" s="58"/>
      <c r="O58" s="56"/>
      <c r="P58" s="178">
        <v>0</v>
      </c>
      <c r="Q58" s="178">
        <v>0</v>
      </c>
      <c r="R58" s="178">
        <v>0</v>
      </c>
      <c r="S58" s="178">
        <v>0</v>
      </c>
      <c r="T58" s="178">
        <v>0</v>
      </c>
      <c r="U58" s="178">
        <v>0</v>
      </c>
      <c r="V58" s="178">
        <v>0</v>
      </c>
      <c r="W58" s="178">
        <v>0</v>
      </c>
      <c r="X58" s="178">
        <v>0</v>
      </c>
      <c r="Y58" s="178">
        <v>0</v>
      </c>
      <c r="Z58" s="178">
        <v>0</v>
      </c>
      <c r="AA58" s="178">
        <v>0</v>
      </c>
      <c r="AB58" s="16"/>
      <c r="AC58" s="45">
        <f>SUM(P58:AA58)</f>
        <v>0</v>
      </c>
    </row>
    <row r="59" spans="2:29" ht="5.0999999999999996" customHeight="1" thickBot="1" x14ac:dyDescent="0.3">
      <c r="B59" s="56"/>
      <c r="C59" s="10"/>
      <c r="D59" s="10"/>
      <c r="E59" s="10"/>
      <c r="F59" s="10"/>
      <c r="G59" s="10"/>
      <c r="H59" s="10"/>
      <c r="I59" s="10"/>
      <c r="J59" s="10"/>
      <c r="K59" s="10"/>
      <c r="L59" s="10"/>
      <c r="M59" s="58"/>
      <c r="O59" s="59"/>
      <c r="P59" s="6"/>
      <c r="Q59" s="6"/>
      <c r="R59" s="6"/>
      <c r="S59" s="6"/>
      <c r="T59" s="6"/>
      <c r="U59" s="6"/>
      <c r="V59" s="6"/>
      <c r="W59" s="6"/>
      <c r="X59" s="6"/>
      <c r="Y59" s="6"/>
      <c r="Z59" s="6"/>
      <c r="AA59" s="6"/>
      <c r="AB59" s="60"/>
    </row>
    <row r="60" spans="2:29" ht="15" customHeight="1" thickTop="1" thickBot="1" x14ac:dyDescent="0.3">
      <c r="B60" s="59"/>
      <c r="C60" s="6" t="s">
        <v>76</v>
      </c>
      <c r="D60" s="6"/>
      <c r="E60" s="6"/>
      <c r="F60" s="6"/>
      <c r="G60" s="6"/>
      <c r="H60" s="6"/>
      <c r="I60" s="6"/>
      <c r="J60" s="6"/>
      <c r="K60" s="65">
        <f>SUM(K54:K59)</f>
        <v>0</v>
      </c>
      <c r="L60" s="99">
        <f>SUM(L54:L59)</f>
        <v>0</v>
      </c>
      <c r="M60" s="60"/>
    </row>
    <row r="62" spans="2:29" ht="15" customHeight="1" thickBot="1" x14ac:dyDescent="0.3">
      <c r="C62" s="2" t="s">
        <v>46</v>
      </c>
      <c r="D62" s="5"/>
    </row>
    <row r="63" spans="2:29" ht="15" customHeight="1" x14ac:dyDescent="0.25">
      <c r="B63" s="51"/>
      <c r="C63" s="52"/>
      <c r="D63" s="52"/>
      <c r="E63" s="52"/>
      <c r="F63" s="52"/>
      <c r="G63" s="52"/>
      <c r="H63" s="52"/>
      <c r="I63" s="52"/>
      <c r="J63" s="53"/>
      <c r="K63" s="53" t="s">
        <v>65</v>
      </c>
      <c r="L63" s="53" t="s">
        <v>358</v>
      </c>
      <c r="M63" s="55"/>
      <c r="O63" s="51"/>
      <c r="P63" s="528" t="s">
        <v>141</v>
      </c>
      <c r="Q63" s="528"/>
      <c r="R63" s="528"/>
      <c r="S63" s="528"/>
      <c r="T63" s="528"/>
      <c r="U63" s="528"/>
      <c r="V63" s="528"/>
      <c r="W63" s="528"/>
      <c r="X63" s="528"/>
      <c r="Y63" s="528"/>
      <c r="Z63" s="528"/>
      <c r="AA63" s="528"/>
      <c r="AB63" s="71"/>
    </row>
    <row r="64" spans="2:29" ht="15" customHeight="1" x14ac:dyDescent="0.25">
      <c r="B64" s="56"/>
      <c r="C64" s="523"/>
      <c r="D64" s="523"/>
      <c r="E64" s="11"/>
      <c r="F64" s="11"/>
      <c r="G64" s="11"/>
      <c r="H64" s="11"/>
      <c r="I64" s="11"/>
      <c r="J64" s="57"/>
      <c r="K64" s="57" t="s">
        <v>61</v>
      </c>
      <c r="L64" s="57" t="s">
        <v>359</v>
      </c>
      <c r="M64" s="58"/>
      <c r="O64" s="56"/>
      <c r="P64" s="72" t="s">
        <v>102</v>
      </c>
      <c r="Q64" s="72" t="s">
        <v>103</v>
      </c>
      <c r="R64" s="72" t="s">
        <v>104</v>
      </c>
      <c r="S64" s="72" t="s">
        <v>105</v>
      </c>
      <c r="T64" s="72" t="s">
        <v>106</v>
      </c>
      <c r="U64" s="72" t="s">
        <v>107</v>
      </c>
      <c r="V64" s="72" t="s">
        <v>108</v>
      </c>
      <c r="W64" s="72" t="s">
        <v>109</v>
      </c>
      <c r="X64" s="72" t="s">
        <v>110</v>
      </c>
      <c r="Y64" s="72" t="s">
        <v>111</v>
      </c>
      <c r="Z64" s="72" t="s">
        <v>112</v>
      </c>
      <c r="AA64" s="72" t="s">
        <v>113</v>
      </c>
      <c r="AB64" s="73"/>
    </row>
    <row r="65" spans="2:29" ht="5.0999999999999996" customHeight="1" x14ac:dyDescent="0.25">
      <c r="B65" s="56"/>
      <c r="J65" s="64"/>
      <c r="K65" s="64"/>
      <c r="M65" s="58"/>
      <c r="O65" s="56"/>
      <c r="AB65" s="73"/>
    </row>
    <row r="66" spans="2:29" ht="15" customHeight="1" x14ac:dyDescent="0.25">
      <c r="B66" s="56"/>
      <c r="C66" s="521" t="s">
        <v>269</v>
      </c>
      <c r="D66" s="521"/>
      <c r="E66" s="521"/>
      <c r="F66" s="521"/>
      <c r="J66" s="531" t="s">
        <v>131</v>
      </c>
      <c r="K66" s="532"/>
      <c r="L66" s="18"/>
      <c r="M66" s="58"/>
      <c r="O66" s="56"/>
      <c r="AB66" s="73"/>
    </row>
    <row r="67" spans="2:29" ht="5.0999999999999996" customHeight="1" x14ac:dyDescent="0.25">
      <c r="B67" s="56"/>
      <c r="J67" s="64"/>
      <c r="K67" s="64"/>
      <c r="L67" s="64"/>
      <c r="M67" s="58"/>
      <c r="O67" s="56"/>
      <c r="AB67" s="73"/>
    </row>
    <row r="68" spans="2:29" ht="15" customHeight="1" x14ac:dyDescent="0.25">
      <c r="B68" s="56"/>
      <c r="C68" s="4" t="s">
        <v>270</v>
      </c>
      <c r="J68" s="531" t="s">
        <v>120</v>
      </c>
      <c r="K68" s="532"/>
      <c r="L68" s="92"/>
      <c r="M68" s="58"/>
      <c r="O68" s="56"/>
      <c r="AB68" s="73"/>
    </row>
    <row r="69" spans="2:29" ht="5.0999999999999996" customHeight="1" x14ac:dyDescent="0.25">
      <c r="B69" s="56"/>
      <c r="J69" s="64"/>
      <c r="K69" s="64"/>
      <c r="L69" s="64"/>
      <c r="M69" s="58"/>
      <c r="O69" s="56"/>
      <c r="AB69" s="73"/>
    </row>
    <row r="70" spans="2:29" ht="15" customHeight="1" x14ac:dyDescent="0.25">
      <c r="B70" s="56"/>
      <c r="C70" s="4" t="s">
        <v>73</v>
      </c>
      <c r="K70" s="9">
        <f>IF(L71&gt;0,L71/$K$6,0)</f>
        <v>0</v>
      </c>
      <c r="L70" s="177">
        <v>0</v>
      </c>
      <c r="M70" s="58"/>
      <c r="O70" s="56"/>
      <c r="P70" s="178">
        <v>0</v>
      </c>
      <c r="Q70" s="178">
        <v>0</v>
      </c>
      <c r="R70" s="178">
        <v>0</v>
      </c>
      <c r="S70" s="178">
        <v>0</v>
      </c>
      <c r="T70" s="178">
        <v>0</v>
      </c>
      <c r="U70" s="178">
        <v>0</v>
      </c>
      <c r="V70" s="178">
        <v>0</v>
      </c>
      <c r="W70" s="178">
        <v>0</v>
      </c>
      <c r="X70" s="178">
        <v>0</v>
      </c>
      <c r="Y70" s="178">
        <v>0</v>
      </c>
      <c r="Z70" s="178">
        <v>0</v>
      </c>
      <c r="AA70" s="178">
        <v>0</v>
      </c>
      <c r="AB70" s="16"/>
      <c r="AC70" s="45">
        <f>SUM(P70:AA70)</f>
        <v>0</v>
      </c>
    </row>
    <row r="71" spans="2:29" ht="15" customHeight="1" x14ac:dyDescent="0.25">
      <c r="B71" s="56"/>
      <c r="C71" s="4" t="s">
        <v>360</v>
      </c>
      <c r="K71" s="9">
        <f t="shared" ref="K71:K73" si="8">IF(L72&gt;0,L72/$K$6,0)</f>
        <v>0</v>
      </c>
      <c r="L71" s="177">
        <v>0</v>
      </c>
      <c r="M71" s="58"/>
      <c r="O71" s="56"/>
      <c r="P71" s="178">
        <v>0</v>
      </c>
      <c r="Q71" s="178">
        <v>0</v>
      </c>
      <c r="R71" s="178">
        <v>0</v>
      </c>
      <c r="S71" s="178">
        <v>0</v>
      </c>
      <c r="T71" s="178">
        <v>0</v>
      </c>
      <c r="U71" s="178">
        <v>0</v>
      </c>
      <c r="V71" s="178">
        <v>0</v>
      </c>
      <c r="W71" s="178">
        <v>0</v>
      </c>
      <c r="X71" s="178">
        <v>0</v>
      </c>
      <c r="Y71" s="178">
        <v>0</v>
      </c>
      <c r="Z71" s="178">
        <v>0</v>
      </c>
      <c r="AA71" s="178">
        <v>0</v>
      </c>
      <c r="AB71" s="16"/>
      <c r="AC71" s="45">
        <f>SUM(P71:AA71)</f>
        <v>0</v>
      </c>
    </row>
    <row r="72" spans="2:29" ht="15" customHeight="1" x14ac:dyDescent="0.25">
      <c r="B72" s="56"/>
      <c r="C72" s="4" t="s">
        <v>74</v>
      </c>
      <c r="K72" s="9">
        <f t="shared" si="8"/>
        <v>0</v>
      </c>
      <c r="L72" s="177">
        <v>0</v>
      </c>
      <c r="M72" s="58"/>
      <c r="O72" s="56"/>
      <c r="P72" s="178">
        <v>0</v>
      </c>
      <c r="Q72" s="178">
        <v>0</v>
      </c>
      <c r="R72" s="178">
        <v>0</v>
      </c>
      <c r="S72" s="178">
        <v>0</v>
      </c>
      <c r="T72" s="178">
        <v>0</v>
      </c>
      <c r="U72" s="178">
        <v>0</v>
      </c>
      <c r="V72" s="178">
        <v>0</v>
      </c>
      <c r="W72" s="178">
        <v>0</v>
      </c>
      <c r="X72" s="178">
        <v>0</v>
      </c>
      <c r="Y72" s="178">
        <v>0</v>
      </c>
      <c r="Z72" s="178">
        <v>0</v>
      </c>
      <c r="AA72" s="178">
        <v>0</v>
      </c>
      <c r="AB72" s="16"/>
      <c r="AC72" s="45">
        <f>SUM(P72:AA72)</f>
        <v>0</v>
      </c>
    </row>
    <row r="73" spans="2:29" ht="15" customHeight="1" x14ac:dyDescent="0.25">
      <c r="B73" s="56"/>
      <c r="C73" s="4" t="s">
        <v>47</v>
      </c>
      <c r="K73" s="9">
        <f t="shared" si="8"/>
        <v>0</v>
      </c>
      <c r="L73" s="177">
        <v>0</v>
      </c>
      <c r="M73" s="58"/>
      <c r="O73" s="56"/>
      <c r="P73" s="178">
        <v>0</v>
      </c>
      <c r="Q73" s="178">
        <v>0</v>
      </c>
      <c r="R73" s="178">
        <v>0</v>
      </c>
      <c r="S73" s="178">
        <v>0</v>
      </c>
      <c r="T73" s="178">
        <v>0</v>
      </c>
      <c r="U73" s="178">
        <v>0</v>
      </c>
      <c r="V73" s="178">
        <v>0</v>
      </c>
      <c r="W73" s="178">
        <v>0</v>
      </c>
      <c r="X73" s="178">
        <v>0</v>
      </c>
      <c r="Y73" s="178">
        <v>0</v>
      </c>
      <c r="Z73" s="178">
        <v>0</v>
      </c>
      <c r="AA73" s="178">
        <v>0</v>
      </c>
      <c r="AB73" s="16"/>
      <c r="AC73" s="45">
        <f>SUM(P73:AA73)</f>
        <v>0</v>
      </c>
    </row>
    <row r="74" spans="2:29" ht="5.0999999999999996" customHeight="1" thickBot="1" x14ac:dyDescent="0.3">
      <c r="B74" s="56"/>
      <c r="C74" s="10"/>
      <c r="D74" s="10"/>
      <c r="E74" s="10"/>
      <c r="F74" s="10"/>
      <c r="G74" s="10"/>
      <c r="H74" s="10"/>
      <c r="I74" s="10"/>
      <c r="J74" s="10"/>
      <c r="K74" s="10"/>
      <c r="L74" s="10"/>
      <c r="M74" s="58"/>
      <c r="O74" s="56"/>
      <c r="P74" s="20"/>
      <c r="Q74" s="20"/>
      <c r="R74" s="20"/>
      <c r="S74" s="20"/>
      <c r="T74" s="20"/>
      <c r="U74" s="20"/>
      <c r="V74" s="20"/>
      <c r="W74" s="20"/>
      <c r="X74" s="20"/>
      <c r="Y74" s="20"/>
      <c r="Z74" s="20"/>
      <c r="AA74" s="20"/>
      <c r="AB74" s="58"/>
    </row>
    <row r="75" spans="2:29" ht="15" customHeight="1" thickTop="1" x14ac:dyDescent="0.25">
      <c r="B75" s="56"/>
      <c r="C75" s="4" t="s">
        <v>76</v>
      </c>
      <c r="K75" s="8">
        <f>SUM(K70:K74)</f>
        <v>0</v>
      </c>
      <c r="L75" s="77">
        <f>SUM(L70:L74)</f>
        <v>0</v>
      </c>
      <c r="M75" s="58"/>
      <c r="O75" s="56"/>
      <c r="P75" s="20"/>
      <c r="Q75" s="20"/>
      <c r="R75" s="20"/>
      <c r="S75" s="20"/>
      <c r="T75" s="20"/>
      <c r="U75" s="20"/>
      <c r="V75" s="20"/>
      <c r="W75" s="20"/>
      <c r="X75" s="20"/>
      <c r="Y75" s="20"/>
      <c r="Z75" s="20"/>
      <c r="AA75" s="20"/>
      <c r="AB75" s="58"/>
    </row>
    <row r="76" spans="2:29" ht="15" customHeight="1" x14ac:dyDescent="0.25">
      <c r="B76" s="56"/>
      <c r="M76" s="58"/>
      <c r="O76" s="56"/>
      <c r="P76" s="20"/>
      <c r="Q76" s="20"/>
      <c r="R76" s="20"/>
      <c r="S76" s="20"/>
      <c r="T76" s="20"/>
      <c r="U76" s="20"/>
      <c r="V76" s="20"/>
      <c r="W76" s="20"/>
      <c r="X76" s="20"/>
      <c r="Y76" s="20"/>
      <c r="Z76" s="20"/>
      <c r="AA76" s="20"/>
      <c r="AB76" s="58"/>
    </row>
    <row r="77" spans="2:29" ht="15" customHeight="1" x14ac:dyDescent="0.25">
      <c r="B77" s="56"/>
      <c r="C77" s="5"/>
      <c r="D77" s="5"/>
      <c r="F77" s="7" t="s">
        <v>117</v>
      </c>
      <c r="H77" s="7" t="s">
        <v>70</v>
      </c>
      <c r="J77" s="7"/>
      <c r="K77" s="76" t="s">
        <v>65</v>
      </c>
      <c r="L77" s="76" t="s">
        <v>358</v>
      </c>
      <c r="M77" s="58"/>
      <c r="O77" s="56"/>
      <c r="P77" s="20"/>
      <c r="Q77" s="20"/>
      <c r="R77" s="20"/>
      <c r="S77" s="20"/>
      <c r="T77" s="20"/>
      <c r="U77" s="20"/>
      <c r="V77" s="20"/>
      <c r="W77" s="20"/>
      <c r="X77" s="20"/>
      <c r="Y77" s="20"/>
      <c r="Z77" s="20"/>
      <c r="AA77" s="20"/>
      <c r="AB77" s="58"/>
    </row>
    <row r="78" spans="2:29" ht="15" customHeight="1" x14ac:dyDescent="0.25">
      <c r="B78" s="56"/>
      <c r="C78" s="11"/>
      <c r="D78" s="11"/>
      <c r="E78" s="11"/>
      <c r="F78" s="72" t="s">
        <v>72</v>
      </c>
      <c r="G78" s="11"/>
      <c r="H78" s="72" t="s">
        <v>71</v>
      </c>
      <c r="I78" s="11"/>
      <c r="J78" s="72"/>
      <c r="K78" s="57" t="s">
        <v>61</v>
      </c>
      <c r="L78" s="57" t="s">
        <v>359</v>
      </c>
      <c r="M78" s="58"/>
      <c r="O78" s="56"/>
      <c r="P78" s="20"/>
      <c r="Q78" s="20"/>
      <c r="R78" s="20"/>
      <c r="S78" s="20"/>
      <c r="T78" s="20"/>
      <c r="U78" s="20"/>
      <c r="V78" s="20"/>
      <c r="W78" s="20"/>
      <c r="X78" s="20"/>
      <c r="Y78" s="20"/>
      <c r="Z78" s="20"/>
      <c r="AA78" s="20"/>
      <c r="AB78" s="58"/>
    </row>
    <row r="79" spans="2:29" ht="5.0999999999999996" customHeight="1" x14ac:dyDescent="0.25">
      <c r="B79" s="56"/>
      <c r="F79" s="63"/>
      <c r="H79" s="63"/>
      <c r="J79" s="63"/>
      <c r="K79" s="64"/>
      <c r="M79" s="58"/>
      <c r="O79" s="56"/>
      <c r="P79" s="20"/>
      <c r="Q79" s="20"/>
      <c r="R79" s="20"/>
      <c r="S79" s="20"/>
      <c r="T79" s="20"/>
      <c r="U79" s="20"/>
      <c r="V79" s="20"/>
      <c r="W79" s="20"/>
      <c r="X79" s="20"/>
      <c r="Y79" s="20"/>
      <c r="Z79" s="20"/>
      <c r="AA79" s="20"/>
      <c r="AB79" s="58"/>
    </row>
    <row r="80" spans="2:29" ht="15" customHeight="1" x14ac:dyDescent="0.25">
      <c r="B80" s="56"/>
      <c r="C80" s="521" t="s">
        <v>79</v>
      </c>
      <c r="D80" s="521"/>
      <c r="F80" s="175">
        <v>0</v>
      </c>
      <c r="H80" s="185">
        <v>0</v>
      </c>
      <c r="J80" s="8"/>
      <c r="K80" s="9">
        <f>IF(L81&gt;0,L81/$K$6,0)</f>
        <v>0</v>
      </c>
      <c r="L80" s="18">
        <f>F80*H80</f>
        <v>0</v>
      </c>
      <c r="M80" s="58"/>
      <c r="O80" s="56"/>
      <c r="P80" s="178">
        <v>0</v>
      </c>
      <c r="Q80" s="178">
        <v>0</v>
      </c>
      <c r="R80" s="178">
        <v>0</v>
      </c>
      <c r="S80" s="178">
        <v>0</v>
      </c>
      <c r="T80" s="178">
        <v>0</v>
      </c>
      <c r="U80" s="178">
        <v>0</v>
      </c>
      <c r="V80" s="178">
        <v>0</v>
      </c>
      <c r="W80" s="178">
        <v>0</v>
      </c>
      <c r="X80" s="178">
        <v>0</v>
      </c>
      <c r="Y80" s="178">
        <v>0</v>
      </c>
      <c r="Z80" s="178">
        <v>0</v>
      </c>
      <c r="AA80" s="178">
        <v>0</v>
      </c>
      <c r="AB80" s="16"/>
      <c r="AC80" s="45">
        <f>SUM(P80:AA80)</f>
        <v>0</v>
      </c>
    </row>
    <row r="81" spans="2:29" ht="5.0999999999999996" customHeight="1" thickBot="1" x14ac:dyDescent="0.3">
      <c r="B81" s="59"/>
      <c r="C81" s="6"/>
      <c r="D81" s="6"/>
      <c r="E81" s="6"/>
      <c r="F81" s="6"/>
      <c r="G81" s="6"/>
      <c r="H81" s="6"/>
      <c r="I81" s="6"/>
      <c r="J81" s="6"/>
      <c r="K81" s="6"/>
      <c r="L81" s="6"/>
      <c r="M81" s="60"/>
      <c r="O81" s="59"/>
      <c r="P81" s="6"/>
      <c r="Q81" s="6"/>
      <c r="R81" s="6"/>
      <c r="S81" s="6"/>
      <c r="T81" s="6"/>
      <c r="U81" s="6"/>
      <c r="V81" s="6"/>
      <c r="W81" s="6"/>
      <c r="X81" s="6"/>
      <c r="Y81" s="6"/>
      <c r="Z81" s="6"/>
      <c r="AA81" s="6"/>
      <c r="AB81" s="60"/>
    </row>
    <row r="83" spans="2:29" ht="15" customHeight="1" thickBot="1" x14ac:dyDescent="0.3">
      <c r="C83" s="2" t="s">
        <v>48</v>
      </c>
      <c r="D83" s="5"/>
    </row>
    <row r="84" spans="2:29" ht="15" customHeight="1" x14ac:dyDescent="0.25">
      <c r="B84" s="51"/>
      <c r="C84" s="52"/>
      <c r="D84" s="52"/>
      <c r="E84" s="52"/>
      <c r="F84" s="53" t="s">
        <v>60</v>
      </c>
      <c r="G84" s="52"/>
      <c r="H84" s="53"/>
      <c r="I84" s="52"/>
      <c r="J84" s="53" t="s">
        <v>63</v>
      </c>
      <c r="K84" s="53" t="s">
        <v>65</v>
      </c>
      <c r="L84" s="53" t="s">
        <v>358</v>
      </c>
      <c r="M84" s="55"/>
      <c r="O84" s="51"/>
      <c r="P84" s="528" t="s">
        <v>141</v>
      </c>
      <c r="Q84" s="528"/>
      <c r="R84" s="528"/>
      <c r="S84" s="528"/>
      <c r="T84" s="528"/>
      <c r="U84" s="528"/>
      <c r="V84" s="528"/>
      <c r="W84" s="528"/>
      <c r="X84" s="528"/>
      <c r="Y84" s="528"/>
      <c r="Z84" s="528"/>
      <c r="AA84" s="528"/>
      <c r="AB84" s="71"/>
    </row>
    <row r="85" spans="2:29" ht="15" customHeight="1" x14ac:dyDescent="0.25">
      <c r="B85" s="56"/>
      <c r="C85" s="11"/>
      <c r="D85" s="11"/>
      <c r="E85" s="11"/>
      <c r="F85" s="57" t="s">
        <v>61</v>
      </c>
      <c r="G85" s="11"/>
      <c r="H85" s="72" t="s">
        <v>62</v>
      </c>
      <c r="I85" s="11"/>
      <c r="J85" s="57" t="s">
        <v>64</v>
      </c>
      <c r="K85" s="57" t="s">
        <v>61</v>
      </c>
      <c r="L85" s="57" t="s">
        <v>359</v>
      </c>
      <c r="M85" s="58"/>
      <c r="O85" s="56"/>
      <c r="P85" s="72" t="s">
        <v>102</v>
      </c>
      <c r="Q85" s="72" t="s">
        <v>103</v>
      </c>
      <c r="R85" s="72" t="s">
        <v>104</v>
      </c>
      <c r="S85" s="72" t="s">
        <v>105</v>
      </c>
      <c r="T85" s="72" t="s">
        <v>106</v>
      </c>
      <c r="U85" s="72" t="s">
        <v>107</v>
      </c>
      <c r="V85" s="72" t="s">
        <v>108</v>
      </c>
      <c r="W85" s="72" t="s">
        <v>109</v>
      </c>
      <c r="X85" s="72" t="s">
        <v>110</v>
      </c>
      <c r="Y85" s="72" t="s">
        <v>111</v>
      </c>
      <c r="Z85" s="72" t="s">
        <v>112</v>
      </c>
      <c r="AA85" s="72" t="s">
        <v>113</v>
      </c>
      <c r="AB85" s="73"/>
    </row>
    <row r="86" spans="2:29" ht="5.0999999999999996" customHeight="1" x14ac:dyDescent="0.25">
      <c r="B86" s="56"/>
      <c r="F86" s="64"/>
      <c r="H86" s="63"/>
      <c r="J86" s="64"/>
      <c r="K86" s="64"/>
      <c r="M86" s="58"/>
      <c r="O86" s="56"/>
      <c r="AB86" s="73"/>
    </row>
    <row r="87" spans="2:29" ht="15" customHeight="1" x14ac:dyDescent="0.25">
      <c r="B87" s="56"/>
      <c r="C87" s="524" t="s">
        <v>279</v>
      </c>
      <c r="D87" s="525"/>
      <c r="F87" s="64"/>
      <c r="H87" s="63"/>
      <c r="J87" s="64"/>
      <c r="K87" s="64"/>
      <c r="L87" s="18"/>
      <c r="M87" s="58"/>
      <c r="O87" s="56"/>
      <c r="P87" s="20"/>
      <c r="Q87" s="20"/>
      <c r="R87" s="20"/>
      <c r="S87" s="20"/>
      <c r="T87" s="20"/>
      <c r="U87" s="20"/>
      <c r="V87" s="20"/>
      <c r="W87" s="20"/>
      <c r="X87" s="20"/>
      <c r="Y87" s="20"/>
      <c r="Z87" s="20"/>
      <c r="AA87" s="20"/>
      <c r="AB87" s="73"/>
    </row>
    <row r="88" spans="2:29" ht="15" customHeight="1" x14ac:dyDescent="0.25">
      <c r="B88" s="56"/>
      <c r="C88" s="526" t="s">
        <v>48</v>
      </c>
      <c r="D88" s="526"/>
      <c r="F88" s="175">
        <v>1</v>
      </c>
      <c r="H88" s="190" t="s">
        <v>350</v>
      </c>
      <c r="J88" s="185">
        <v>0</v>
      </c>
      <c r="K88" s="88">
        <f>F88*J88</f>
        <v>0</v>
      </c>
      <c r="L88" s="18">
        <f t="shared" ref="L88:L89" si="9">K88*$K$6</f>
        <v>0</v>
      </c>
      <c r="M88" s="58"/>
      <c r="O88" s="56"/>
      <c r="P88" s="178">
        <v>0</v>
      </c>
      <c r="Q88" s="178">
        <v>0</v>
      </c>
      <c r="R88" s="178">
        <v>0</v>
      </c>
      <c r="S88" s="178">
        <v>0</v>
      </c>
      <c r="T88" s="178">
        <v>0</v>
      </c>
      <c r="U88" s="178">
        <v>0</v>
      </c>
      <c r="V88" s="178">
        <v>0</v>
      </c>
      <c r="W88" s="178">
        <v>0</v>
      </c>
      <c r="X88" s="178">
        <v>0</v>
      </c>
      <c r="Y88" s="178">
        <v>0</v>
      </c>
      <c r="Z88" s="178">
        <v>0</v>
      </c>
      <c r="AA88" s="178">
        <v>0</v>
      </c>
      <c r="AB88" s="16"/>
      <c r="AC88" s="45">
        <f>SUM(P88:AA88)</f>
        <v>0</v>
      </c>
    </row>
    <row r="89" spans="2:29" ht="15" customHeight="1" x14ac:dyDescent="0.25">
      <c r="B89" s="56"/>
      <c r="C89" s="191"/>
      <c r="D89" s="192" t="s">
        <v>94</v>
      </c>
      <c r="F89" s="175">
        <v>1</v>
      </c>
      <c r="H89" s="7" t="s">
        <v>4</v>
      </c>
      <c r="J89" s="185">
        <v>0</v>
      </c>
      <c r="K89" s="88">
        <f>F89*J89</f>
        <v>0</v>
      </c>
      <c r="L89" s="18">
        <f t="shared" si="9"/>
        <v>0</v>
      </c>
      <c r="M89" s="58"/>
      <c r="O89" s="56"/>
      <c r="P89" s="178">
        <v>0</v>
      </c>
      <c r="Q89" s="178">
        <v>0</v>
      </c>
      <c r="R89" s="178">
        <v>0</v>
      </c>
      <c r="S89" s="178">
        <v>0</v>
      </c>
      <c r="T89" s="178">
        <v>0</v>
      </c>
      <c r="U89" s="178">
        <v>0</v>
      </c>
      <c r="V89" s="178">
        <v>0</v>
      </c>
      <c r="W89" s="178">
        <v>0</v>
      </c>
      <c r="X89" s="178">
        <v>0</v>
      </c>
      <c r="Y89" s="178">
        <v>0</v>
      </c>
      <c r="Z89" s="178">
        <v>0</v>
      </c>
      <c r="AA89" s="178">
        <v>0</v>
      </c>
      <c r="AB89" s="16"/>
      <c r="AC89" s="45">
        <f>SUM(P89:AA89)</f>
        <v>0</v>
      </c>
    </row>
    <row r="90" spans="2:29" ht="15" customHeight="1" x14ac:dyDescent="0.25">
      <c r="B90" s="56"/>
      <c r="C90" s="524" t="s">
        <v>279</v>
      </c>
      <c r="D90" s="525"/>
      <c r="F90" s="64"/>
      <c r="H90" s="63"/>
      <c r="J90" s="64"/>
      <c r="K90" s="89"/>
      <c r="L90" s="89"/>
      <c r="M90" s="58"/>
      <c r="O90" s="56"/>
      <c r="P90" s="20"/>
      <c r="Q90" s="20"/>
      <c r="R90" s="20"/>
      <c r="S90" s="20"/>
      <c r="T90" s="20"/>
      <c r="U90" s="20"/>
      <c r="V90" s="20"/>
      <c r="W90" s="20"/>
      <c r="X90" s="20"/>
      <c r="Y90" s="20"/>
      <c r="Z90" s="20"/>
      <c r="AA90" s="20"/>
      <c r="AB90" s="16"/>
      <c r="AC90" s="45"/>
    </row>
    <row r="91" spans="2:29" ht="15" customHeight="1" x14ac:dyDescent="0.25">
      <c r="B91" s="56"/>
      <c r="C91" s="526" t="s">
        <v>48</v>
      </c>
      <c r="D91" s="526"/>
      <c r="F91" s="175">
        <v>1</v>
      </c>
      <c r="H91" s="190" t="s">
        <v>350</v>
      </c>
      <c r="J91" s="185">
        <v>0</v>
      </c>
      <c r="K91" s="88">
        <f>F91*J91</f>
        <v>0</v>
      </c>
      <c r="L91" s="18">
        <f t="shared" ref="L91:L92" si="10">K91*$K$6</f>
        <v>0</v>
      </c>
      <c r="M91" s="58"/>
      <c r="O91" s="56"/>
      <c r="P91" s="178">
        <v>0</v>
      </c>
      <c r="Q91" s="178">
        <v>0</v>
      </c>
      <c r="R91" s="178">
        <v>0</v>
      </c>
      <c r="S91" s="178">
        <v>0</v>
      </c>
      <c r="T91" s="178">
        <v>0</v>
      </c>
      <c r="U91" s="178">
        <v>0</v>
      </c>
      <c r="V91" s="178">
        <v>0</v>
      </c>
      <c r="W91" s="178">
        <v>0</v>
      </c>
      <c r="X91" s="178">
        <v>0</v>
      </c>
      <c r="Y91" s="178">
        <v>0</v>
      </c>
      <c r="Z91" s="178">
        <v>0</v>
      </c>
      <c r="AA91" s="178">
        <v>0</v>
      </c>
      <c r="AB91" s="16"/>
      <c r="AC91" s="45">
        <f>SUM(P91:AA91)</f>
        <v>0</v>
      </c>
    </row>
    <row r="92" spans="2:29" ht="15" customHeight="1" x14ac:dyDescent="0.25">
      <c r="B92" s="56"/>
      <c r="C92" s="191"/>
      <c r="D92" s="192" t="s">
        <v>94</v>
      </c>
      <c r="F92" s="175">
        <v>1</v>
      </c>
      <c r="H92" s="7" t="s">
        <v>4</v>
      </c>
      <c r="J92" s="185">
        <v>0</v>
      </c>
      <c r="K92" s="88">
        <f>F92*J92</f>
        <v>0</v>
      </c>
      <c r="L92" s="18">
        <f t="shared" si="10"/>
        <v>0</v>
      </c>
      <c r="M92" s="58"/>
      <c r="O92" s="56"/>
      <c r="P92" s="178">
        <v>0</v>
      </c>
      <c r="Q92" s="178">
        <v>0</v>
      </c>
      <c r="R92" s="178">
        <v>0</v>
      </c>
      <c r="S92" s="178">
        <v>0</v>
      </c>
      <c r="T92" s="178">
        <v>0</v>
      </c>
      <c r="U92" s="178">
        <v>0</v>
      </c>
      <c r="V92" s="178">
        <v>0</v>
      </c>
      <c r="W92" s="178">
        <v>0</v>
      </c>
      <c r="X92" s="178">
        <v>0</v>
      </c>
      <c r="Y92" s="178">
        <v>0</v>
      </c>
      <c r="Z92" s="178">
        <v>0</v>
      </c>
      <c r="AA92" s="178">
        <v>0</v>
      </c>
      <c r="AB92" s="16"/>
      <c r="AC92" s="45">
        <f>SUM(P92:AA92)</f>
        <v>0</v>
      </c>
    </row>
    <row r="93" spans="2:29" ht="15" customHeight="1" x14ac:dyDescent="0.25">
      <c r="B93" s="56"/>
      <c r="C93" s="524" t="s">
        <v>279</v>
      </c>
      <c r="D93" s="525"/>
      <c r="F93" s="64"/>
      <c r="H93" s="63"/>
      <c r="J93" s="64"/>
      <c r="K93" s="89"/>
      <c r="L93" s="89"/>
      <c r="M93" s="58"/>
      <c r="O93" s="56"/>
      <c r="P93" s="20"/>
      <c r="Q93" s="20"/>
      <c r="R93" s="20"/>
      <c r="S93" s="20"/>
      <c r="T93" s="20"/>
      <c r="U93" s="20"/>
      <c r="V93" s="20"/>
      <c r="W93" s="20"/>
      <c r="X93" s="20"/>
      <c r="Y93" s="20"/>
      <c r="Z93" s="20"/>
      <c r="AA93" s="20"/>
      <c r="AB93" s="16"/>
      <c r="AC93" s="45"/>
    </row>
    <row r="94" spans="2:29" ht="15" customHeight="1" x14ac:dyDescent="0.25">
      <c r="B94" s="56"/>
      <c r="C94" s="526" t="s">
        <v>48</v>
      </c>
      <c r="D94" s="526"/>
      <c r="F94" s="175">
        <v>1</v>
      </c>
      <c r="H94" s="190" t="s">
        <v>350</v>
      </c>
      <c r="J94" s="185">
        <v>0</v>
      </c>
      <c r="K94" s="88">
        <f>F94*J94</f>
        <v>0</v>
      </c>
      <c r="L94" s="18">
        <f t="shared" ref="L94:L95" si="11">K94*$K$6</f>
        <v>0</v>
      </c>
      <c r="M94" s="58"/>
      <c r="O94" s="56"/>
      <c r="P94" s="178">
        <v>0</v>
      </c>
      <c r="Q94" s="178">
        <v>0</v>
      </c>
      <c r="R94" s="178">
        <v>0</v>
      </c>
      <c r="S94" s="178">
        <v>0</v>
      </c>
      <c r="T94" s="178">
        <v>0</v>
      </c>
      <c r="U94" s="178">
        <v>0</v>
      </c>
      <c r="V94" s="178">
        <v>0</v>
      </c>
      <c r="W94" s="178">
        <v>0</v>
      </c>
      <c r="X94" s="178">
        <v>0</v>
      </c>
      <c r="Y94" s="178">
        <v>0</v>
      </c>
      <c r="Z94" s="178">
        <v>0</v>
      </c>
      <c r="AA94" s="178">
        <v>0</v>
      </c>
      <c r="AB94" s="16"/>
      <c r="AC94" s="45">
        <f>SUM(P94:AA94)</f>
        <v>0</v>
      </c>
    </row>
    <row r="95" spans="2:29" ht="15" customHeight="1" x14ac:dyDescent="0.25">
      <c r="B95" s="56"/>
      <c r="C95" s="191"/>
      <c r="D95" s="192" t="s">
        <v>94</v>
      </c>
      <c r="F95" s="175">
        <v>1</v>
      </c>
      <c r="H95" s="7" t="s">
        <v>4</v>
      </c>
      <c r="J95" s="185">
        <v>0</v>
      </c>
      <c r="K95" s="88">
        <f>F95*J95</f>
        <v>0</v>
      </c>
      <c r="L95" s="18">
        <f t="shared" si="11"/>
        <v>0</v>
      </c>
      <c r="M95" s="58"/>
      <c r="O95" s="56"/>
      <c r="P95" s="178">
        <v>0</v>
      </c>
      <c r="Q95" s="178">
        <v>0</v>
      </c>
      <c r="R95" s="178">
        <v>0</v>
      </c>
      <c r="S95" s="178">
        <v>0</v>
      </c>
      <c r="T95" s="178">
        <v>0</v>
      </c>
      <c r="U95" s="178">
        <v>0</v>
      </c>
      <c r="V95" s="178">
        <v>0</v>
      </c>
      <c r="W95" s="178">
        <v>0</v>
      </c>
      <c r="X95" s="178">
        <v>0</v>
      </c>
      <c r="Y95" s="178">
        <v>0</v>
      </c>
      <c r="Z95" s="178">
        <v>0</v>
      </c>
      <c r="AA95" s="178">
        <v>0</v>
      </c>
      <c r="AB95" s="16"/>
      <c r="AC95" s="45">
        <f t="shared" ref="AC95:AC98" si="12">SUM(P95:AA95)</f>
        <v>0</v>
      </c>
    </row>
    <row r="96" spans="2:29" ht="15" customHeight="1" x14ac:dyDescent="0.25">
      <c r="B96" s="56"/>
      <c r="C96" s="524" t="s">
        <v>279</v>
      </c>
      <c r="D96" s="525"/>
      <c r="F96" s="64"/>
      <c r="H96" s="63"/>
      <c r="J96" s="64"/>
      <c r="K96" s="89"/>
      <c r="L96" s="89"/>
      <c r="M96" s="58"/>
      <c r="O96" s="56"/>
      <c r="P96" s="20"/>
      <c r="Q96" s="20"/>
      <c r="R96" s="20"/>
      <c r="S96" s="20"/>
      <c r="T96" s="20"/>
      <c r="U96" s="20"/>
      <c r="V96" s="20"/>
      <c r="W96" s="20"/>
      <c r="X96" s="20"/>
      <c r="Y96" s="20"/>
      <c r="Z96" s="20"/>
      <c r="AA96" s="20"/>
      <c r="AB96" s="16"/>
      <c r="AC96" s="45"/>
    </row>
    <row r="97" spans="2:29" ht="15" customHeight="1" x14ac:dyDescent="0.25">
      <c r="B97" s="56"/>
      <c r="C97" s="526" t="s">
        <v>48</v>
      </c>
      <c r="D97" s="526"/>
      <c r="F97" s="175">
        <v>0</v>
      </c>
      <c r="H97" s="190" t="s">
        <v>350</v>
      </c>
      <c r="J97" s="185">
        <v>0</v>
      </c>
      <c r="K97" s="88">
        <f>F97*J97</f>
        <v>0</v>
      </c>
      <c r="L97" s="18">
        <f t="shared" ref="L97:L98" si="13">K97*$K$6</f>
        <v>0</v>
      </c>
      <c r="M97" s="58"/>
      <c r="O97" s="56"/>
      <c r="P97" s="178">
        <v>0</v>
      </c>
      <c r="Q97" s="178">
        <v>0</v>
      </c>
      <c r="R97" s="178">
        <v>0</v>
      </c>
      <c r="S97" s="178">
        <v>0</v>
      </c>
      <c r="T97" s="178">
        <v>0</v>
      </c>
      <c r="U97" s="178">
        <v>0</v>
      </c>
      <c r="V97" s="178">
        <v>0</v>
      </c>
      <c r="W97" s="178">
        <v>0</v>
      </c>
      <c r="X97" s="178">
        <v>0</v>
      </c>
      <c r="Y97" s="178">
        <v>0</v>
      </c>
      <c r="Z97" s="178">
        <v>0</v>
      </c>
      <c r="AA97" s="178">
        <v>0</v>
      </c>
      <c r="AB97" s="16"/>
      <c r="AC97" s="45">
        <f t="shared" si="12"/>
        <v>0</v>
      </c>
    </row>
    <row r="98" spans="2:29" ht="15" customHeight="1" x14ac:dyDescent="0.25">
      <c r="B98" s="56"/>
      <c r="C98" s="191"/>
      <c r="D98" s="192" t="s">
        <v>94</v>
      </c>
      <c r="F98" s="175">
        <v>0</v>
      </c>
      <c r="H98" s="7" t="s">
        <v>4</v>
      </c>
      <c r="J98" s="185">
        <v>0</v>
      </c>
      <c r="K98" s="88">
        <f>F98*J98</f>
        <v>0</v>
      </c>
      <c r="L98" s="18">
        <f t="shared" si="13"/>
        <v>0</v>
      </c>
      <c r="M98" s="58"/>
      <c r="O98" s="56"/>
      <c r="P98" s="178">
        <v>0</v>
      </c>
      <c r="Q98" s="178">
        <v>0</v>
      </c>
      <c r="R98" s="178">
        <v>0</v>
      </c>
      <c r="S98" s="178">
        <v>0</v>
      </c>
      <c r="T98" s="178">
        <v>0</v>
      </c>
      <c r="U98" s="178">
        <v>0</v>
      </c>
      <c r="V98" s="178">
        <v>0</v>
      </c>
      <c r="W98" s="178">
        <v>0</v>
      </c>
      <c r="X98" s="178">
        <v>0</v>
      </c>
      <c r="Y98" s="178">
        <v>0</v>
      </c>
      <c r="Z98" s="178">
        <v>0</v>
      </c>
      <c r="AA98" s="178">
        <v>0</v>
      </c>
      <c r="AB98" s="16"/>
      <c r="AC98" s="45">
        <f t="shared" si="12"/>
        <v>0</v>
      </c>
    </row>
    <row r="99" spans="2:29" ht="5.0999999999999996" customHeight="1" thickBot="1" x14ac:dyDescent="0.3">
      <c r="B99" s="56"/>
      <c r="C99" s="10"/>
      <c r="D99" s="10"/>
      <c r="E99" s="10"/>
      <c r="F99" s="10"/>
      <c r="G99" s="10"/>
      <c r="H99" s="10"/>
      <c r="I99" s="10"/>
      <c r="J99" s="10"/>
      <c r="K99" s="10"/>
      <c r="L99" s="10"/>
      <c r="M99" s="58"/>
      <c r="O99" s="59"/>
      <c r="P99" s="6"/>
      <c r="Q99" s="6"/>
      <c r="R99" s="6"/>
      <c r="S99" s="6"/>
      <c r="T99" s="6"/>
      <c r="U99" s="6"/>
      <c r="V99" s="6"/>
      <c r="W99" s="6"/>
      <c r="X99" s="6"/>
      <c r="Y99" s="6"/>
      <c r="Z99" s="6"/>
      <c r="AA99" s="6"/>
      <c r="AB99" s="60"/>
    </row>
    <row r="100" spans="2:29" ht="15" customHeight="1" thickTop="1" thickBot="1" x14ac:dyDescent="0.3">
      <c r="B100" s="59"/>
      <c r="C100" s="6" t="s">
        <v>76</v>
      </c>
      <c r="D100" s="6"/>
      <c r="E100" s="6"/>
      <c r="F100" s="6"/>
      <c r="G100" s="6"/>
      <c r="H100" s="6"/>
      <c r="I100" s="6"/>
      <c r="J100" s="6"/>
      <c r="K100" s="65">
        <f>SUM(K88:K99)</f>
        <v>0</v>
      </c>
      <c r="L100" s="99">
        <f>SUM(L88:L99)</f>
        <v>0</v>
      </c>
      <c r="M100" s="60"/>
    </row>
    <row r="102" spans="2:29" ht="15" customHeight="1" thickBot="1" x14ac:dyDescent="0.3">
      <c r="C102" s="2" t="s">
        <v>52</v>
      </c>
      <c r="D102" s="5"/>
    </row>
    <row r="103" spans="2:29" ht="15" customHeight="1" x14ac:dyDescent="0.25">
      <c r="B103" s="51"/>
      <c r="C103" s="52"/>
      <c r="D103" s="52"/>
      <c r="E103" s="52"/>
      <c r="F103" s="53" t="s">
        <v>60</v>
      </c>
      <c r="G103" s="52"/>
      <c r="H103" s="53"/>
      <c r="I103" s="52"/>
      <c r="J103" s="53" t="s">
        <v>63</v>
      </c>
      <c r="K103" s="53" t="s">
        <v>65</v>
      </c>
      <c r="L103" s="53" t="s">
        <v>358</v>
      </c>
      <c r="M103" s="55"/>
      <c r="O103" s="51"/>
      <c r="P103" s="528" t="s">
        <v>141</v>
      </c>
      <c r="Q103" s="528"/>
      <c r="R103" s="528"/>
      <c r="S103" s="528"/>
      <c r="T103" s="528"/>
      <c r="U103" s="528"/>
      <c r="V103" s="528"/>
      <c r="W103" s="528"/>
      <c r="X103" s="528"/>
      <c r="Y103" s="528"/>
      <c r="Z103" s="528"/>
      <c r="AA103" s="528"/>
      <c r="AB103" s="71"/>
    </row>
    <row r="104" spans="2:29" ht="15" customHeight="1" x14ac:dyDescent="0.25">
      <c r="B104" s="56"/>
      <c r="C104" s="11"/>
      <c r="D104" s="11"/>
      <c r="E104" s="11"/>
      <c r="F104" s="57" t="s">
        <v>61</v>
      </c>
      <c r="G104" s="11"/>
      <c r="H104" s="72" t="s">
        <v>62</v>
      </c>
      <c r="I104" s="11"/>
      <c r="J104" s="57" t="s">
        <v>64</v>
      </c>
      <c r="K104" s="57" t="s">
        <v>61</v>
      </c>
      <c r="L104" s="57" t="s">
        <v>359</v>
      </c>
      <c r="M104" s="58"/>
      <c r="O104" s="56"/>
      <c r="P104" s="72" t="s">
        <v>102</v>
      </c>
      <c r="Q104" s="72" t="s">
        <v>103</v>
      </c>
      <c r="R104" s="72" t="s">
        <v>104</v>
      </c>
      <c r="S104" s="72" t="s">
        <v>105</v>
      </c>
      <c r="T104" s="72" t="s">
        <v>106</v>
      </c>
      <c r="U104" s="72" t="s">
        <v>107</v>
      </c>
      <c r="V104" s="72" t="s">
        <v>108</v>
      </c>
      <c r="W104" s="72" t="s">
        <v>109</v>
      </c>
      <c r="X104" s="72" t="s">
        <v>110</v>
      </c>
      <c r="Y104" s="72" t="s">
        <v>111</v>
      </c>
      <c r="Z104" s="72" t="s">
        <v>112</v>
      </c>
      <c r="AA104" s="72" t="s">
        <v>113</v>
      </c>
      <c r="AB104" s="73"/>
    </row>
    <row r="105" spans="2:29" ht="5.0999999999999996" customHeight="1" x14ac:dyDescent="0.25">
      <c r="B105" s="56"/>
      <c r="F105" s="64"/>
      <c r="H105" s="63"/>
      <c r="J105" s="64"/>
      <c r="K105" s="64"/>
      <c r="M105" s="58"/>
      <c r="O105" s="56"/>
      <c r="AB105" s="73"/>
    </row>
    <row r="106" spans="2:29" ht="15" customHeight="1" x14ac:dyDescent="0.25">
      <c r="B106" s="56"/>
      <c r="C106" s="527" t="s">
        <v>465</v>
      </c>
      <c r="D106" s="527"/>
      <c r="K106" s="9">
        <f>Chemicals!AQ22</f>
        <v>0</v>
      </c>
      <c r="L106" s="18">
        <f t="shared" ref="L106:L116" si="14">K106*$K$6</f>
        <v>0</v>
      </c>
      <c r="M106" s="58"/>
      <c r="O106" s="56"/>
      <c r="P106" s="178">
        <v>0</v>
      </c>
      <c r="Q106" s="178">
        <v>0</v>
      </c>
      <c r="R106" s="178">
        <v>0</v>
      </c>
      <c r="S106" s="178">
        <v>0</v>
      </c>
      <c r="T106" s="178">
        <v>0</v>
      </c>
      <c r="U106" s="178">
        <v>0</v>
      </c>
      <c r="V106" s="178">
        <v>0</v>
      </c>
      <c r="W106" s="178">
        <v>0</v>
      </c>
      <c r="X106" s="178">
        <v>0</v>
      </c>
      <c r="Y106" s="178">
        <v>0</v>
      </c>
      <c r="Z106" s="178">
        <v>0</v>
      </c>
      <c r="AA106" s="178">
        <v>0</v>
      </c>
      <c r="AB106" s="16"/>
      <c r="AC106" s="45">
        <f>SUM(P106:AA106)</f>
        <v>0</v>
      </c>
    </row>
    <row r="107" spans="2:29" ht="15" customHeight="1" x14ac:dyDescent="0.25">
      <c r="B107" s="56"/>
      <c r="C107" s="191"/>
      <c r="D107" s="192" t="s">
        <v>352</v>
      </c>
      <c r="K107" s="185">
        <v>0</v>
      </c>
      <c r="L107" s="18">
        <f t="shared" si="14"/>
        <v>0</v>
      </c>
      <c r="M107" s="58"/>
      <c r="O107" s="56"/>
      <c r="P107" s="178">
        <v>0</v>
      </c>
      <c r="Q107" s="178">
        <v>0</v>
      </c>
      <c r="R107" s="178">
        <v>0</v>
      </c>
      <c r="S107" s="178">
        <v>0</v>
      </c>
      <c r="T107" s="178">
        <v>0</v>
      </c>
      <c r="U107" s="178">
        <v>0</v>
      </c>
      <c r="V107" s="178">
        <v>0</v>
      </c>
      <c r="W107" s="178">
        <v>0</v>
      </c>
      <c r="X107" s="178">
        <v>0</v>
      </c>
      <c r="Y107" s="178">
        <v>0</v>
      </c>
      <c r="Z107" s="178">
        <v>0</v>
      </c>
      <c r="AA107" s="178">
        <v>0</v>
      </c>
      <c r="AB107" s="16"/>
      <c r="AC107" s="45">
        <f>SUM(P107:AA107)</f>
        <v>0</v>
      </c>
    </row>
    <row r="108" spans="2:29" ht="15" customHeight="1" x14ac:dyDescent="0.25">
      <c r="B108" s="56"/>
      <c r="C108" s="522"/>
      <c r="D108" s="522"/>
      <c r="F108" s="7"/>
      <c r="H108" s="193"/>
      <c r="J108" s="7"/>
      <c r="K108" s="9"/>
      <c r="L108" s="9"/>
      <c r="M108" s="58"/>
      <c r="O108" s="56"/>
      <c r="P108" s="78"/>
      <c r="Q108" s="78"/>
      <c r="R108" s="78"/>
      <c r="S108" s="78"/>
      <c r="T108" s="78"/>
      <c r="U108" s="78"/>
      <c r="V108" s="78"/>
      <c r="W108" s="78"/>
      <c r="X108" s="78"/>
      <c r="Y108" s="78"/>
      <c r="Z108" s="78"/>
      <c r="AA108" s="78"/>
      <c r="AB108" s="16"/>
      <c r="AC108" s="45"/>
    </row>
    <row r="109" spans="2:29" ht="15" customHeight="1" x14ac:dyDescent="0.25">
      <c r="B109" s="56"/>
      <c r="C109" s="527" t="s">
        <v>466</v>
      </c>
      <c r="D109" s="527"/>
      <c r="K109" s="9">
        <f>Chemicals!AQ41</f>
        <v>0</v>
      </c>
      <c r="L109" s="18">
        <f t="shared" si="14"/>
        <v>0</v>
      </c>
      <c r="M109" s="58"/>
      <c r="O109" s="56"/>
      <c r="P109" s="178">
        <v>0</v>
      </c>
      <c r="Q109" s="178">
        <v>0</v>
      </c>
      <c r="R109" s="178">
        <v>0</v>
      </c>
      <c r="S109" s="178">
        <v>0</v>
      </c>
      <c r="T109" s="178">
        <v>0</v>
      </c>
      <c r="U109" s="178">
        <v>0</v>
      </c>
      <c r="V109" s="178">
        <v>0</v>
      </c>
      <c r="W109" s="178">
        <v>0</v>
      </c>
      <c r="X109" s="178">
        <v>0</v>
      </c>
      <c r="Y109" s="178">
        <v>0</v>
      </c>
      <c r="Z109" s="178">
        <v>0</v>
      </c>
      <c r="AA109" s="178">
        <v>0</v>
      </c>
      <c r="AB109" s="16"/>
      <c r="AC109" s="45">
        <f>SUM(P109:AA109)</f>
        <v>0</v>
      </c>
    </row>
    <row r="110" spans="2:29" ht="15" customHeight="1" x14ac:dyDescent="0.25">
      <c r="B110" s="56"/>
      <c r="C110" s="191"/>
      <c r="D110" s="192" t="s">
        <v>56</v>
      </c>
      <c r="K110" s="185">
        <v>0</v>
      </c>
      <c r="L110" s="18">
        <f t="shared" si="14"/>
        <v>0</v>
      </c>
      <c r="M110" s="58"/>
      <c r="O110" s="56"/>
      <c r="P110" s="178">
        <v>0</v>
      </c>
      <c r="Q110" s="178">
        <v>0</v>
      </c>
      <c r="R110" s="178">
        <v>0</v>
      </c>
      <c r="S110" s="178">
        <v>0</v>
      </c>
      <c r="T110" s="178">
        <v>0</v>
      </c>
      <c r="U110" s="178">
        <v>0</v>
      </c>
      <c r="V110" s="178">
        <v>0</v>
      </c>
      <c r="W110" s="178">
        <v>0</v>
      </c>
      <c r="X110" s="178">
        <v>0</v>
      </c>
      <c r="Y110" s="178">
        <v>0</v>
      </c>
      <c r="Z110" s="178">
        <v>0</v>
      </c>
      <c r="AA110" s="178">
        <v>0</v>
      </c>
      <c r="AB110" s="16"/>
      <c r="AC110" s="45">
        <f>SUM(P110:AA110)</f>
        <v>0</v>
      </c>
    </row>
    <row r="111" spans="2:29" ht="15" customHeight="1" x14ac:dyDescent="0.25">
      <c r="B111" s="56"/>
      <c r="C111" s="522"/>
      <c r="D111" s="522"/>
      <c r="F111" s="7"/>
      <c r="H111" s="193"/>
      <c r="J111" s="7"/>
      <c r="K111" s="9"/>
      <c r="L111" s="18"/>
      <c r="M111" s="58"/>
      <c r="O111" s="56"/>
      <c r="P111" s="78"/>
      <c r="Q111" s="78"/>
      <c r="R111" s="78"/>
      <c r="S111" s="78"/>
      <c r="T111" s="78"/>
      <c r="U111" s="78"/>
      <c r="V111" s="78"/>
      <c r="W111" s="78"/>
      <c r="X111" s="78"/>
      <c r="Y111" s="78"/>
      <c r="Z111" s="78"/>
      <c r="AA111" s="78"/>
      <c r="AB111" s="16"/>
      <c r="AC111" s="45"/>
    </row>
    <row r="112" spans="2:29" ht="15" customHeight="1" x14ac:dyDescent="0.25">
      <c r="B112" s="56"/>
      <c r="C112" s="527" t="s">
        <v>467</v>
      </c>
      <c r="D112" s="527"/>
      <c r="K112" s="9">
        <f>Chemicals!AQ57</f>
        <v>0</v>
      </c>
      <c r="L112" s="18">
        <f t="shared" si="14"/>
        <v>0</v>
      </c>
      <c r="M112" s="58"/>
      <c r="O112" s="56"/>
      <c r="P112" s="178">
        <v>0</v>
      </c>
      <c r="Q112" s="178">
        <v>0</v>
      </c>
      <c r="R112" s="178">
        <v>0</v>
      </c>
      <c r="S112" s="178">
        <v>0</v>
      </c>
      <c r="T112" s="178">
        <v>0</v>
      </c>
      <c r="U112" s="178">
        <v>0</v>
      </c>
      <c r="V112" s="178">
        <v>0</v>
      </c>
      <c r="W112" s="178">
        <v>0</v>
      </c>
      <c r="X112" s="178">
        <v>0</v>
      </c>
      <c r="Y112" s="178">
        <v>0</v>
      </c>
      <c r="Z112" s="178">
        <v>0</v>
      </c>
      <c r="AA112" s="178">
        <v>0</v>
      </c>
      <c r="AB112" s="16"/>
      <c r="AC112" s="45">
        <f t="shared" ref="AC112:AC113" si="15">SUM(P112:AA112)</f>
        <v>0</v>
      </c>
    </row>
    <row r="113" spans="2:29" ht="15" customHeight="1" x14ac:dyDescent="0.25">
      <c r="B113" s="56"/>
      <c r="C113" s="191"/>
      <c r="D113" s="192" t="s">
        <v>56</v>
      </c>
      <c r="K113" s="185">
        <v>0</v>
      </c>
      <c r="L113" s="18">
        <f t="shared" si="14"/>
        <v>0</v>
      </c>
      <c r="M113" s="58"/>
      <c r="O113" s="56"/>
      <c r="P113" s="178">
        <v>0</v>
      </c>
      <c r="Q113" s="178">
        <v>0</v>
      </c>
      <c r="R113" s="178">
        <v>0</v>
      </c>
      <c r="S113" s="178">
        <v>0</v>
      </c>
      <c r="T113" s="178">
        <v>0</v>
      </c>
      <c r="U113" s="178">
        <v>0</v>
      </c>
      <c r="V113" s="178">
        <v>0</v>
      </c>
      <c r="W113" s="178">
        <v>0</v>
      </c>
      <c r="X113" s="178">
        <v>0</v>
      </c>
      <c r="Y113" s="178">
        <v>0</v>
      </c>
      <c r="Z113" s="178">
        <v>0</v>
      </c>
      <c r="AA113" s="178">
        <v>0</v>
      </c>
      <c r="AB113" s="16"/>
      <c r="AC113" s="45">
        <f t="shared" si="15"/>
        <v>0</v>
      </c>
    </row>
    <row r="114" spans="2:29" ht="15" customHeight="1" x14ac:dyDescent="0.25">
      <c r="B114" s="56"/>
      <c r="C114" s="522"/>
      <c r="D114" s="522"/>
      <c r="F114" s="7"/>
      <c r="H114" s="193"/>
      <c r="J114" s="7"/>
      <c r="K114" s="9"/>
      <c r="L114" s="18"/>
      <c r="M114" s="58"/>
      <c r="O114" s="56"/>
      <c r="P114" s="78"/>
      <c r="Q114" s="78"/>
      <c r="R114" s="78"/>
      <c r="S114" s="78"/>
      <c r="T114" s="78"/>
      <c r="U114" s="78"/>
      <c r="V114" s="78"/>
      <c r="W114" s="78"/>
      <c r="X114" s="78"/>
      <c r="Y114" s="78"/>
      <c r="Z114" s="78"/>
      <c r="AA114" s="78"/>
      <c r="AB114" s="16"/>
      <c r="AC114" s="45"/>
    </row>
    <row r="115" spans="2:29" ht="15" customHeight="1" x14ac:dyDescent="0.25">
      <c r="B115" s="56"/>
      <c r="C115" s="527" t="s">
        <v>468</v>
      </c>
      <c r="D115" s="527"/>
      <c r="K115" s="9">
        <f>Chemicals!AQ73</f>
        <v>0</v>
      </c>
      <c r="L115" s="18">
        <f t="shared" si="14"/>
        <v>0</v>
      </c>
      <c r="M115" s="58"/>
      <c r="O115" s="56"/>
      <c r="P115" s="178">
        <v>0</v>
      </c>
      <c r="Q115" s="178">
        <v>0</v>
      </c>
      <c r="R115" s="178">
        <v>0</v>
      </c>
      <c r="S115" s="178">
        <v>0</v>
      </c>
      <c r="T115" s="178">
        <v>0</v>
      </c>
      <c r="U115" s="178">
        <v>0</v>
      </c>
      <c r="V115" s="178">
        <v>0</v>
      </c>
      <c r="W115" s="178">
        <v>0</v>
      </c>
      <c r="X115" s="178">
        <v>0</v>
      </c>
      <c r="Y115" s="178">
        <v>0</v>
      </c>
      <c r="Z115" s="178">
        <v>0</v>
      </c>
      <c r="AA115" s="178">
        <v>0</v>
      </c>
      <c r="AB115" s="16"/>
      <c r="AC115" s="45">
        <f t="shared" ref="AC115:AC116" si="16">SUM(P115:AA115)</f>
        <v>0</v>
      </c>
    </row>
    <row r="116" spans="2:29" ht="15" customHeight="1" x14ac:dyDescent="0.25">
      <c r="B116" s="56"/>
      <c r="C116" s="191"/>
      <c r="D116" s="192" t="s">
        <v>56</v>
      </c>
      <c r="K116" s="185">
        <v>0</v>
      </c>
      <c r="L116" s="18">
        <f t="shared" si="14"/>
        <v>0</v>
      </c>
      <c r="M116" s="58"/>
      <c r="O116" s="56"/>
      <c r="P116" s="178">
        <v>0</v>
      </c>
      <c r="Q116" s="178">
        <v>0</v>
      </c>
      <c r="R116" s="178">
        <v>0</v>
      </c>
      <c r="S116" s="178">
        <v>0</v>
      </c>
      <c r="T116" s="178">
        <v>0</v>
      </c>
      <c r="U116" s="178">
        <v>0</v>
      </c>
      <c r="V116" s="178">
        <v>0</v>
      </c>
      <c r="W116" s="178">
        <v>0</v>
      </c>
      <c r="X116" s="178">
        <v>0</v>
      </c>
      <c r="Y116" s="178">
        <v>0</v>
      </c>
      <c r="Z116" s="178">
        <v>0</v>
      </c>
      <c r="AA116" s="178">
        <v>0</v>
      </c>
      <c r="AB116" s="16"/>
      <c r="AC116" s="45">
        <f t="shared" si="16"/>
        <v>0</v>
      </c>
    </row>
    <row r="117" spans="2:29" ht="5.0999999999999996" customHeight="1" thickBot="1" x14ac:dyDescent="0.3">
      <c r="B117" s="56"/>
      <c r="C117" s="10"/>
      <c r="D117" s="10"/>
      <c r="E117" s="10"/>
      <c r="F117" s="66"/>
      <c r="G117" s="10"/>
      <c r="H117" s="67"/>
      <c r="I117" s="10"/>
      <c r="J117" s="68"/>
      <c r="K117" s="69"/>
      <c r="L117" s="69"/>
      <c r="M117" s="58"/>
      <c r="O117" s="59"/>
      <c r="P117" s="6"/>
      <c r="Q117" s="6"/>
      <c r="R117" s="6"/>
      <c r="S117" s="6"/>
      <c r="T117" s="6"/>
      <c r="U117" s="6"/>
      <c r="V117" s="6"/>
      <c r="W117" s="6"/>
      <c r="X117" s="6"/>
      <c r="Y117" s="6"/>
      <c r="Z117" s="6"/>
      <c r="AA117" s="6"/>
      <c r="AB117" s="60"/>
    </row>
    <row r="118" spans="2:29" ht="15" customHeight="1" thickTop="1" thickBot="1" x14ac:dyDescent="0.3">
      <c r="B118" s="59"/>
      <c r="C118" s="6" t="s">
        <v>76</v>
      </c>
      <c r="D118" s="6"/>
      <c r="E118" s="6"/>
      <c r="F118" s="6"/>
      <c r="G118" s="6"/>
      <c r="H118" s="6"/>
      <c r="I118" s="6"/>
      <c r="J118" s="6"/>
      <c r="K118" s="65">
        <f>SUM(K106:K117)</f>
        <v>0</v>
      </c>
      <c r="L118" s="65">
        <f>SUM(L106:L117)</f>
        <v>0</v>
      </c>
      <c r="M118" s="60"/>
    </row>
    <row r="119" spans="2:29" ht="15" customHeight="1" x14ac:dyDescent="0.25">
      <c r="F119" s="75"/>
      <c r="P119" s="75"/>
    </row>
    <row r="120" spans="2:29" ht="15" customHeight="1" thickBot="1" x14ac:dyDescent="0.3">
      <c r="C120" s="2" t="s">
        <v>68</v>
      </c>
      <c r="D120" s="5"/>
    </row>
    <row r="121" spans="2:29" ht="15" customHeight="1" x14ac:dyDescent="0.25">
      <c r="B121" s="51"/>
      <c r="C121" s="52"/>
      <c r="D121" s="52"/>
      <c r="E121" s="52"/>
      <c r="F121" s="53" t="s">
        <v>60</v>
      </c>
      <c r="G121" s="52"/>
      <c r="H121" s="53"/>
      <c r="I121" s="52"/>
      <c r="J121" s="53" t="s">
        <v>63</v>
      </c>
      <c r="K121" s="53" t="s">
        <v>65</v>
      </c>
      <c r="L121" s="53" t="s">
        <v>358</v>
      </c>
      <c r="M121" s="55"/>
      <c r="O121" s="51"/>
      <c r="P121" s="528" t="s">
        <v>141</v>
      </c>
      <c r="Q121" s="528"/>
      <c r="R121" s="528"/>
      <c r="S121" s="528"/>
      <c r="T121" s="528"/>
      <c r="U121" s="528"/>
      <c r="V121" s="528"/>
      <c r="W121" s="528"/>
      <c r="X121" s="528"/>
      <c r="Y121" s="528"/>
      <c r="Z121" s="528"/>
      <c r="AA121" s="528"/>
      <c r="AB121" s="71"/>
    </row>
    <row r="122" spans="2:29" ht="15" customHeight="1" x14ac:dyDescent="0.25">
      <c r="B122" s="56"/>
      <c r="C122" s="11"/>
      <c r="D122" s="11"/>
      <c r="E122" s="11"/>
      <c r="F122" s="57" t="s">
        <v>61</v>
      </c>
      <c r="G122" s="11"/>
      <c r="H122" s="72" t="s">
        <v>62</v>
      </c>
      <c r="I122" s="11"/>
      <c r="J122" s="57" t="s">
        <v>64</v>
      </c>
      <c r="K122" s="57" t="s">
        <v>61</v>
      </c>
      <c r="L122" s="57" t="s">
        <v>359</v>
      </c>
      <c r="M122" s="58"/>
      <c r="O122" s="56"/>
      <c r="P122" s="72" t="s">
        <v>102</v>
      </c>
      <c r="Q122" s="72" t="s">
        <v>103</v>
      </c>
      <c r="R122" s="72" t="s">
        <v>104</v>
      </c>
      <c r="S122" s="72" t="s">
        <v>105</v>
      </c>
      <c r="T122" s="72" t="s">
        <v>106</v>
      </c>
      <c r="U122" s="72" t="s">
        <v>107</v>
      </c>
      <c r="V122" s="72" t="s">
        <v>108</v>
      </c>
      <c r="W122" s="72" t="s">
        <v>109</v>
      </c>
      <c r="X122" s="72" t="s">
        <v>110</v>
      </c>
      <c r="Y122" s="72" t="s">
        <v>111</v>
      </c>
      <c r="Z122" s="72" t="s">
        <v>112</v>
      </c>
      <c r="AA122" s="72" t="s">
        <v>113</v>
      </c>
      <c r="AB122" s="73"/>
    </row>
    <row r="123" spans="2:29" ht="5.0999999999999996" customHeight="1" x14ac:dyDescent="0.25">
      <c r="B123" s="56"/>
      <c r="F123" s="64"/>
      <c r="H123" s="63"/>
      <c r="J123" s="64"/>
      <c r="K123" s="64"/>
      <c r="M123" s="58"/>
      <c r="O123" s="56"/>
      <c r="AB123" s="73"/>
    </row>
    <row r="124" spans="2:29" ht="15" customHeight="1" x14ac:dyDescent="0.25">
      <c r="B124" s="56"/>
      <c r="C124" s="526" t="s">
        <v>91</v>
      </c>
      <c r="D124" s="526"/>
      <c r="F124" s="175">
        <v>0</v>
      </c>
      <c r="H124" s="190" t="s">
        <v>355</v>
      </c>
      <c r="J124" s="185">
        <v>0</v>
      </c>
      <c r="K124" s="9">
        <f>F124*J124</f>
        <v>0</v>
      </c>
      <c r="L124" s="18">
        <f>K124*$K$6</f>
        <v>0</v>
      </c>
      <c r="M124" s="58"/>
      <c r="O124" s="56"/>
      <c r="P124" s="178">
        <v>0</v>
      </c>
      <c r="Q124" s="178">
        <v>0</v>
      </c>
      <c r="R124" s="178">
        <v>0</v>
      </c>
      <c r="S124" s="178">
        <v>0</v>
      </c>
      <c r="T124" s="178">
        <v>0</v>
      </c>
      <c r="U124" s="178">
        <v>0</v>
      </c>
      <c r="V124" s="178">
        <v>0</v>
      </c>
      <c r="W124" s="178">
        <v>0</v>
      </c>
      <c r="X124" s="178">
        <v>0</v>
      </c>
      <c r="Y124" s="178">
        <v>0</v>
      </c>
      <c r="Z124" s="178">
        <v>0</v>
      </c>
      <c r="AA124" s="178">
        <v>0</v>
      </c>
      <c r="AB124" s="16"/>
      <c r="AC124" s="45">
        <f>SUM(P124:AA124)</f>
        <v>0</v>
      </c>
    </row>
    <row r="125" spans="2:29" ht="15" customHeight="1" x14ac:dyDescent="0.25">
      <c r="B125" s="56"/>
      <c r="C125" s="526" t="s">
        <v>91</v>
      </c>
      <c r="D125" s="526"/>
      <c r="F125" s="175">
        <v>0</v>
      </c>
      <c r="H125" s="190" t="s">
        <v>355</v>
      </c>
      <c r="J125" s="185">
        <v>0</v>
      </c>
      <c r="K125" s="9">
        <f>F125*J125</f>
        <v>0</v>
      </c>
      <c r="L125" s="18">
        <f t="shared" ref="L125:L128" si="17">K125*$K$6</f>
        <v>0</v>
      </c>
      <c r="M125" s="58"/>
      <c r="O125" s="56"/>
      <c r="P125" s="178">
        <v>0</v>
      </c>
      <c r="Q125" s="178">
        <v>0</v>
      </c>
      <c r="R125" s="178">
        <v>0</v>
      </c>
      <c r="S125" s="178">
        <v>0</v>
      </c>
      <c r="T125" s="178">
        <v>0</v>
      </c>
      <c r="U125" s="178">
        <v>0</v>
      </c>
      <c r="V125" s="178">
        <v>0</v>
      </c>
      <c r="W125" s="178">
        <v>0</v>
      </c>
      <c r="X125" s="178">
        <v>0</v>
      </c>
      <c r="Y125" s="178">
        <v>0</v>
      </c>
      <c r="Z125" s="178">
        <v>0</v>
      </c>
      <c r="AA125" s="178">
        <v>0</v>
      </c>
      <c r="AB125" s="16"/>
      <c r="AC125" s="45">
        <f>SUM(P125:AA125)</f>
        <v>0</v>
      </c>
    </row>
    <row r="126" spans="2:29" ht="15" customHeight="1" x14ac:dyDescent="0.25">
      <c r="B126" s="56"/>
      <c r="C126" s="526" t="s">
        <v>91</v>
      </c>
      <c r="D126" s="526"/>
      <c r="F126" s="175">
        <v>0</v>
      </c>
      <c r="H126" s="190" t="s">
        <v>355</v>
      </c>
      <c r="J126" s="185">
        <v>0</v>
      </c>
      <c r="K126" s="9">
        <f>F126*J126</f>
        <v>0</v>
      </c>
      <c r="L126" s="18">
        <f t="shared" si="17"/>
        <v>0</v>
      </c>
      <c r="M126" s="58"/>
      <c r="O126" s="56"/>
      <c r="P126" s="178">
        <v>0</v>
      </c>
      <c r="Q126" s="178">
        <v>0</v>
      </c>
      <c r="R126" s="178">
        <v>0</v>
      </c>
      <c r="S126" s="178">
        <v>0</v>
      </c>
      <c r="T126" s="178">
        <v>0</v>
      </c>
      <c r="U126" s="178">
        <v>0</v>
      </c>
      <c r="V126" s="178">
        <v>0</v>
      </c>
      <c r="W126" s="178">
        <v>0</v>
      </c>
      <c r="X126" s="178">
        <v>0</v>
      </c>
      <c r="Y126" s="178">
        <v>0</v>
      </c>
      <c r="Z126" s="178">
        <v>0</v>
      </c>
      <c r="AA126" s="178">
        <v>0</v>
      </c>
      <c r="AB126" s="16"/>
      <c r="AC126" s="45">
        <f>SUM(P126:AA126)</f>
        <v>0</v>
      </c>
    </row>
    <row r="127" spans="2:29" ht="15" customHeight="1" x14ac:dyDescent="0.25">
      <c r="B127" s="56"/>
      <c r="C127" s="521" t="s">
        <v>41</v>
      </c>
      <c r="D127" s="521"/>
      <c r="F127" s="175">
        <v>0</v>
      </c>
      <c r="H127" s="190" t="s">
        <v>355</v>
      </c>
      <c r="J127" s="185">
        <v>0</v>
      </c>
      <c r="K127" s="9">
        <f>F127*J127</f>
        <v>0</v>
      </c>
      <c r="L127" s="18">
        <f t="shared" si="17"/>
        <v>0</v>
      </c>
      <c r="M127" s="58"/>
      <c r="O127" s="56"/>
      <c r="P127" s="178">
        <v>0</v>
      </c>
      <c r="Q127" s="178">
        <v>0</v>
      </c>
      <c r="R127" s="178">
        <v>0</v>
      </c>
      <c r="S127" s="178">
        <v>0</v>
      </c>
      <c r="T127" s="178">
        <v>0</v>
      </c>
      <c r="U127" s="178">
        <v>0</v>
      </c>
      <c r="V127" s="178">
        <v>0</v>
      </c>
      <c r="W127" s="178">
        <v>0</v>
      </c>
      <c r="X127" s="178">
        <v>0</v>
      </c>
      <c r="Y127" s="178">
        <v>0</v>
      </c>
      <c r="Z127" s="178">
        <v>0</v>
      </c>
      <c r="AA127" s="178">
        <v>0</v>
      </c>
      <c r="AB127" s="16"/>
      <c r="AC127" s="45">
        <f>SUM(P127:AA127)</f>
        <v>0</v>
      </c>
    </row>
    <row r="128" spans="2:29" ht="15" customHeight="1" x14ac:dyDescent="0.25">
      <c r="B128" s="56"/>
      <c r="C128" s="50" t="s">
        <v>201</v>
      </c>
      <c r="D128" s="50"/>
      <c r="F128" s="175">
        <v>0</v>
      </c>
      <c r="H128" s="7" t="s">
        <v>202</v>
      </c>
      <c r="J128" s="185">
        <v>0</v>
      </c>
      <c r="K128" s="9">
        <f>F128*J128</f>
        <v>0</v>
      </c>
      <c r="L128" s="18">
        <f t="shared" si="17"/>
        <v>0</v>
      </c>
      <c r="M128" s="58"/>
      <c r="O128" s="56"/>
      <c r="P128" s="178">
        <v>0</v>
      </c>
      <c r="Q128" s="178">
        <v>0</v>
      </c>
      <c r="R128" s="178">
        <v>0</v>
      </c>
      <c r="S128" s="178">
        <v>0</v>
      </c>
      <c r="T128" s="178">
        <v>0</v>
      </c>
      <c r="U128" s="178">
        <v>0</v>
      </c>
      <c r="V128" s="178">
        <v>0</v>
      </c>
      <c r="W128" s="178">
        <v>0</v>
      </c>
      <c r="X128" s="178">
        <v>0</v>
      </c>
      <c r="Y128" s="178">
        <v>0</v>
      </c>
      <c r="Z128" s="178">
        <v>0</v>
      </c>
      <c r="AA128" s="178">
        <v>0</v>
      </c>
      <c r="AB128" s="16"/>
      <c r="AC128" s="45">
        <f>SUM(P128:AA128)</f>
        <v>0</v>
      </c>
    </row>
    <row r="129" spans="2:34" ht="5.0999999999999996" customHeight="1" thickBot="1" x14ac:dyDescent="0.3">
      <c r="B129" s="56"/>
      <c r="C129" s="70"/>
      <c r="D129" s="70"/>
      <c r="E129" s="10"/>
      <c r="F129" s="66"/>
      <c r="G129" s="10"/>
      <c r="H129" s="67"/>
      <c r="I129" s="10"/>
      <c r="J129" s="68"/>
      <c r="K129" s="69"/>
      <c r="L129" s="69"/>
      <c r="M129" s="58"/>
      <c r="O129" s="59"/>
      <c r="P129" s="6"/>
      <c r="Q129" s="6"/>
      <c r="R129" s="6"/>
      <c r="S129" s="6"/>
      <c r="T129" s="6"/>
      <c r="U129" s="6"/>
      <c r="V129" s="6"/>
      <c r="W129" s="6"/>
      <c r="X129" s="6"/>
      <c r="Y129" s="6"/>
      <c r="Z129" s="6"/>
      <c r="AA129" s="6"/>
      <c r="AB129" s="60"/>
    </row>
    <row r="130" spans="2:34" ht="15" customHeight="1" thickTop="1" thickBot="1" x14ac:dyDescent="0.3">
      <c r="B130" s="59"/>
      <c r="C130" s="6" t="s">
        <v>76</v>
      </c>
      <c r="D130" s="6"/>
      <c r="E130" s="6"/>
      <c r="F130" s="6"/>
      <c r="G130" s="6"/>
      <c r="H130" s="6"/>
      <c r="I130" s="6"/>
      <c r="J130" s="6"/>
      <c r="K130" s="65">
        <f>SUM(K124:K129)</f>
        <v>0</v>
      </c>
      <c r="L130" s="99">
        <f>SUM(L124:L129)</f>
        <v>0</v>
      </c>
      <c r="M130" s="60"/>
    </row>
    <row r="131" spans="2:34" ht="15" customHeight="1" x14ac:dyDescent="0.25">
      <c r="AC131" s="4"/>
    </row>
    <row r="132" spans="2:34" ht="15" customHeight="1" thickBot="1" x14ac:dyDescent="0.3">
      <c r="C132" s="2" t="s">
        <v>292</v>
      </c>
      <c r="D132" s="2"/>
      <c r="AC132" s="4"/>
      <c r="AH132" s="44"/>
    </row>
    <row r="133" spans="2:34" ht="15" customHeight="1" x14ac:dyDescent="0.25">
      <c r="B133" s="51"/>
      <c r="C133" s="3"/>
      <c r="D133" s="3"/>
      <c r="E133" s="52"/>
      <c r="F133" s="52"/>
      <c r="G133" s="52"/>
      <c r="H133" s="52"/>
      <c r="I133" s="52"/>
      <c r="J133" s="52"/>
      <c r="K133" s="53" t="s">
        <v>65</v>
      </c>
      <c r="L133" s="53" t="s">
        <v>358</v>
      </c>
      <c r="M133" s="55"/>
      <c r="O133" s="51"/>
      <c r="P133" s="528" t="s">
        <v>141</v>
      </c>
      <c r="Q133" s="528"/>
      <c r="R133" s="528"/>
      <c r="S133" s="528"/>
      <c r="T133" s="528"/>
      <c r="U133" s="528"/>
      <c r="V133" s="528"/>
      <c r="W133" s="528"/>
      <c r="X133" s="528"/>
      <c r="Y133" s="528"/>
      <c r="Z133" s="528"/>
      <c r="AA133" s="528"/>
      <c r="AB133" s="71"/>
    </row>
    <row r="134" spans="2:34" ht="15" customHeight="1" x14ac:dyDescent="0.25">
      <c r="B134" s="56"/>
      <c r="C134" s="11"/>
      <c r="D134" s="11"/>
      <c r="E134" s="11"/>
      <c r="F134" s="11"/>
      <c r="G134" s="11"/>
      <c r="H134" s="11"/>
      <c r="I134" s="11"/>
      <c r="J134" s="11"/>
      <c r="K134" s="57" t="s">
        <v>61</v>
      </c>
      <c r="L134" s="57" t="s">
        <v>359</v>
      </c>
      <c r="M134" s="58"/>
      <c r="O134" s="56"/>
      <c r="P134" s="72" t="s">
        <v>102</v>
      </c>
      <c r="Q134" s="72" t="s">
        <v>103</v>
      </c>
      <c r="R134" s="72" t="s">
        <v>104</v>
      </c>
      <c r="S134" s="72" t="s">
        <v>105</v>
      </c>
      <c r="T134" s="72" t="s">
        <v>106</v>
      </c>
      <c r="U134" s="72" t="s">
        <v>107</v>
      </c>
      <c r="V134" s="72" t="s">
        <v>108</v>
      </c>
      <c r="W134" s="72" t="s">
        <v>109</v>
      </c>
      <c r="X134" s="72" t="s">
        <v>110</v>
      </c>
      <c r="Y134" s="72" t="s">
        <v>111</v>
      </c>
      <c r="Z134" s="72" t="s">
        <v>112</v>
      </c>
      <c r="AA134" s="72" t="s">
        <v>113</v>
      </c>
      <c r="AB134" s="73"/>
    </row>
    <row r="135" spans="2:34" ht="5.0999999999999996" customHeight="1" x14ac:dyDescent="0.25">
      <c r="B135" s="56"/>
      <c r="K135" s="64"/>
      <c r="M135" s="58"/>
      <c r="O135" s="56"/>
      <c r="AB135" s="73"/>
    </row>
    <row r="136" spans="2:34" ht="15" customHeight="1" x14ac:dyDescent="0.25">
      <c r="B136" s="56"/>
      <c r="C136" s="526" t="s">
        <v>294</v>
      </c>
      <c r="D136" s="526"/>
      <c r="K136" s="9">
        <f>IF(L37&gt;0,L136/$K$6,0)</f>
        <v>0</v>
      </c>
      <c r="L136" s="177">
        <v>0</v>
      </c>
      <c r="M136" s="58"/>
      <c r="O136" s="56"/>
      <c r="P136" s="178">
        <v>0</v>
      </c>
      <c r="Q136" s="178">
        <v>0</v>
      </c>
      <c r="R136" s="178">
        <v>0</v>
      </c>
      <c r="S136" s="178">
        <v>0</v>
      </c>
      <c r="T136" s="178">
        <v>0</v>
      </c>
      <c r="U136" s="178">
        <v>0</v>
      </c>
      <c r="V136" s="178">
        <v>0</v>
      </c>
      <c r="W136" s="178">
        <v>0</v>
      </c>
      <c r="X136" s="178">
        <v>0</v>
      </c>
      <c r="Y136" s="178">
        <v>0</v>
      </c>
      <c r="Z136" s="178">
        <v>0</v>
      </c>
      <c r="AA136" s="178">
        <v>0</v>
      </c>
      <c r="AB136" s="16"/>
      <c r="AC136" s="45">
        <f>SUM(P136:AA136)</f>
        <v>0</v>
      </c>
    </row>
    <row r="137" spans="2:34" ht="15" customHeight="1" x14ac:dyDescent="0.25">
      <c r="B137" s="56"/>
      <c r="C137" s="526" t="s">
        <v>294</v>
      </c>
      <c r="D137" s="526"/>
      <c r="K137" s="9">
        <f>IF(L38&gt;0,L137/$K$6,0)</f>
        <v>0</v>
      </c>
      <c r="L137" s="177">
        <v>0</v>
      </c>
      <c r="M137" s="58"/>
      <c r="O137" s="56"/>
      <c r="P137" s="178">
        <v>0</v>
      </c>
      <c r="Q137" s="178">
        <v>0</v>
      </c>
      <c r="R137" s="178">
        <v>0</v>
      </c>
      <c r="S137" s="178">
        <v>0</v>
      </c>
      <c r="T137" s="178">
        <v>0</v>
      </c>
      <c r="U137" s="178">
        <v>0</v>
      </c>
      <c r="V137" s="178">
        <v>0</v>
      </c>
      <c r="W137" s="178">
        <v>0</v>
      </c>
      <c r="X137" s="178">
        <v>0</v>
      </c>
      <c r="Y137" s="178">
        <v>0</v>
      </c>
      <c r="Z137" s="178">
        <v>0</v>
      </c>
      <c r="AA137" s="178">
        <v>0</v>
      </c>
      <c r="AB137" s="16"/>
      <c r="AC137" s="45">
        <f t="shared" ref="AC137:AC138" si="18">SUM(P137:AA137)</f>
        <v>0</v>
      </c>
    </row>
    <row r="138" spans="2:34" ht="15" customHeight="1" x14ac:dyDescent="0.25">
      <c r="B138" s="56"/>
      <c r="C138" s="4" t="s">
        <v>164</v>
      </c>
      <c r="K138" s="9">
        <f>IF(L39&gt;0,L138/$K$6,0)</f>
        <v>0</v>
      </c>
      <c r="L138" s="177">
        <v>0</v>
      </c>
      <c r="M138" s="58"/>
      <c r="O138" s="56"/>
      <c r="P138" s="178">
        <v>0</v>
      </c>
      <c r="Q138" s="178">
        <v>0</v>
      </c>
      <c r="R138" s="178">
        <v>0</v>
      </c>
      <c r="S138" s="178">
        <v>0</v>
      </c>
      <c r="T138" s="178">
        <v>0</v>
      </c>
      <c r="U138" s="178">
        <v>0</v>
      </c>
      <c r="V138" s="178">
        <v>0</v>
      </c>
      <c r="W138" s="178">
        <v>0</v>
      </c>
      <c r="X138" s="178">
        <v>0</v>
      </c>
      <c r="Y138" s="178">
        <v>0</v>
      </c>
      <c r="Z138" s="178">
        <v>0</v>
      </c>
      <c r="AA138" s="178">
        <v>0</v>
      </c>
      <c r="AB138" s="16"/>
      <c r="AC138" s="45">
        <f t="shared" si="18"/>
        <v>0</v>
      </c>
    </row>
    <row r="139" spans="2:34" ht="5.0999999999999996" customHeight="1" thickBot="1" x14ac:dyDescent="0.3">
      <c r="B139" s="56"/>
      <c r="C139" s="70"/>
      <c r="D139" s="70"/>
      <c r="E139" s="10"/>
      <c r="F139" s="66"/>
      <c r="G139" s="10"/>
      <c r="H139" s="67"/>
      <c r="I139" s="10"/>
      <c r="J139" s="68"/>
      <c r="K139" s="69"/>
      <c r="L139" s="69"/>
      <c r="M139" s="58"/>
      <c r="O139" s="59"/>
      <c r="P139" s="6"/>
      <c r="Q139" s="6"/>
      <c r="R139" s="6"/>
      <c r="S139" s="6"/>
      <c r="T139" s="6"/>
      <c r="U139" s="6"/>
      <c r="V139" s="6"/>
      <c r="W139" s="6"/>
      <c r="X139" s="6"/>
      <c r="Y139" s="6"/>
      <c r="Z139" s="6"/>
      <c r="AA139" s="6"/>
      <c r="AB139" s="60"/>
      <c r="AC139" s="4"/>
    </row>
    <row r="140" spans="2:34" ht="15" customHeight="1" thickTop="1" thickBot="1" x14ac:dyDescent="0.3">
      <c r="B140" s="59"/>
      <c r="C140" s="6" t="s">
        <v>76</v>
      </c>
      <c r="D140" s="6"/>
      <c r="E140" s="6"/>
      <c r="F140" s="6"/>
      <c r="G140" s="6"/>
      <c r="H140" s="6"/>
      <c r="I140" s="6"/>
      <c r="J140" s="6"/>
      <c r="K140" s="65">
        <f>SUM(K136:K139)</f>
        <v>0</v>
      </c>
      <c r="L140" s="99">
        <f>SUM(L136:L139)</f>
        <v>0</v>
      </c>
      <c r="M140" s="60"/>
      <c r="AC140" s="4"/>
    </row>
    <row r="142" spans="2:34" ht="15" customHeight="1" thickBot="1" x14ac:dyDescent="0.3">
      <c r="C142" s="2" t="s">
        <v>3</v>
      </c>
      <c r="D142" s="5"/>
    </row>
    <row r="143" spans="2:34" ht="15" customHeight="1" x14ac:dyDescent="0.25">
      <c r="B143" s="51"/>
      <c r="C143" s="52"/>
      <c r="D143" s="52"/>
      <c r="E143" s="52"/>
      <c r="F143" s="53" t="s">
        <v>60</v>
      </c>
      <c r="G143" s="52"/>
      <c r="H143" s="53"/>
      <c r="I143" s="52"/>
      <c r="J143" s="53" t="s">
        <v>63</v>
      </c>
      <c r="K143" s="53" t="s">
        <v>65</v>
      </c>
      <c r="L143" s="53" t="s">
        <v>358</v>
      </c>
      <c r="M143" s="55"/>
      <c r="O143" s="51"/>
      <c r="P143" s="528" t="s">
        <v>141</v>
      </c>
      <c r="Q143" s="528"/>
      <c r="R143" s="528"/>
      <c r="S143" s="528"/>
      <c r="T143" s="528"/>
      <c r="U143" s="528"/>
      <c r="V143" s="528"/>
      <c r="W143" s="528"/>
      <c r="X143" s="528"/>
      <c r="Y143" s="528"/>
      <c r="Z143" s="528"/>
      <c r="AA143" s="528"/>
      <c r="AB143" s="71"/>
    </row>
    <row r="144" spans="2:34" ht="15" customHeight="1" x14ac:dyDescent="0.25">
      <c r="B144" s="56"/>
      <c r="C144" s="11"/>
      <c r="D144" s="11"/>
      <c r="E144" s="11"/>
      <c r="F144" s="57" t="s">
        <v>61</v>
      </c>
      <c r="G144" s="11"/>
      <c r="H144" s="72" t="s">
        <v>62</v>
      </c>
      <c r="I144" s="11"/>
      <c r="J144" s="57" t="s">
        <v>64</v>
      </c>
      <c r="K144" s="57" t="s">
        <v>61</v>
      </c>
      <c r="L144" s="57" t="s">
        <v>359</v>
      </c>
      <c r="M144" s="58"/>
      <c r="O144" s="56"/>
      <c r="P144" s="72" t="s">
        <v>102</v>
      </c>
      <c r="Q144" s="72" t="s">
        <v>103</v>
      </c>
      <c r="R144" s="72" t="s">
        <v>104</v>
      </c>
      <c r="S144" s="72" t="s">
        <v>105</v>
      </c>
      <c r="T144" s="72" t="s">
        <v>106</v>
      </c>
      <c r="U144" s="72" t="s">
        <v>107</v>
      </c>
      <c r="V144" s="72" t="s">
        <v>108</v>
      </c>
      <c r="W144" s="72" t="s">
        <v>109</v>
      </c>
      <c r="X144" s="72" t="s">
        <v>110</v>
      </c>
      <c r="Y144" s="72" t="s">
        <v>111</v>
      </c>
      <c r="Z144" s="72" t="s">
        <v>112</v>
      </c>
      <c r="AA144" s="72" t="s">
        <v>113</v>
      </c>
      <c r="AB144" s="73"/>
    </row>
    <row r="145" spans="2:29" ht="5.0999999999999996" customHeight="1" x14ac:dyDescent="0.25">
      <c r="B145" s="56"/>
      <c r="F145" s="64"/>
      <c r="H145" s="63"/>
      <c r="J145" s="64"/>
      <c r="K145" s="64"/>
      <c r="M145" s="58"/>
      <c r="O145" s="56"/>
      <c r="AB145" s="73"/>
    </row>
    <row r="146" spans="2:29" ht="15" customHeight="1" x14ac:dyDescent="0.25">
      <c r="B146" s="56"/>
      <c r="C146" s="521" t="s">
        <v>361</v>
      </c>
      <c r="D146" s="521"/>
      <c r="F146" s="64"/>
      <c r="H146" s="63"/>
      <c r="J146" s="64"/>
      <c r="K146" s="185">
        <v>0</v>
      </c>
      <c r="L146" s="18">
        <f>K146*$K$6</f>
        <v>0</v>
      </c>
      <c r="M146" s="58"/>
      <c r="O146" s="56"/>
      <c r="P146" s="178">
        <v>0</v>
      </c>
      <c r="Q146" s="178">
        <v>0</v>
      </c>
      <c r="R146" s="178">
        <v>0</v>
      </c>
      <c r="S146" s="178">
        <v>0</v>
      </c>
      <c r="T146" s="178">
        <v>0</v>
      </c>
      <c r="U146" s="178">
        <v>0</v>
      </c>
      <c r="V146" s="178">
        <v>0</v>
      </c>
      <c r="W146" s="178">
        <v>0</v>
      </c>
      <c r="X146" s="178">
        <v>0</v>
      </c>
      <c r="Y146" s="178">
        <v>0</v>
      </c>
      <c r="Z146" s="178">
        <v>0</v>
      </c>
      <c r="AA146" s="178">
        <v>0</v>
      </c>
      <c r="AB146" s="16"/>
      <c r="AC146" s="45">
        <f>SUM(P146:AA146)</f>
        <v>0</v>
      </c>
    </row>
    <row r="147" spans="2:29" ht="15" customHeight="1" x14ac:dyDescent="0.25">
      <c r="B147" s="56"/>
      <c r="C147" s="521" t="s">
        <v>354</v>
      </c>
      <c r="D147" s="521"/>
      <c r="F147" s="175">
        <v>0</v>
      </c>
      <c r="H147" s="7" t="s">
        <v>75</v>
      </c>
      <c r="J147" s="185">
        <v>0</v>
      </c>
      <c r="K147" s="9">
        <f>F147*J147</f>
        <v>0</v>
      </c>
      <c r="L147" s="18">
        <f>K147*$K$6</f>
        <v>0</v>
      </c>
      <c r="M147" s="58"/>
      <c r="O147" s="56"/>
      <c r="P147" s="178">
        <v>0</v>
      </c>
      <c r="Q147" s="178">
        <v>0</v>
      </c>
      <c r="R147" s="178">
        <v>0</v>
      </c>
      <c r="S147" s="178">
        <v>0</v>
      </c>
      <c r="T147" s="178">
        <v>0</v>
      </c>
      <c r="U147" s="178">
        <v>0</v>
      </c>
      <c r="V147" s="178">
        <v>0</v>
      </c>
      <c r="W147" s="178">
        <v>0</v>
      </c>
      <c r="X147" s="178">
        <v>0</v>
      </c>
      <c r="Y147" s="178">
        <v>0</v>
      </c>
      <c r="Z147" s="178">
        <v>0</v>
      </c>
      <c r="AA147" s="178">
        <v>0</v>
      </c>
      <c r="AB147" s="16"/>
      <c r="AC147" s="45">
        <f>SUM(P147:AA147)</f>
        <v>0</v>
      </c>
    </row>
    <row r="148" spans="2:29" ht="15" customHeight="1" x14ac:dyDescent="0.25">
      <c r="B148" s="56"/>
      <c r="C148" s="521" t="s">
        <v>382</v>
      </c>
      <c r="D148" s="521"/>
      <c r="F148" s="544"/>
      <c r="G148" s="544"/>
      <c r="H148" s="544"/>
      <c r="K148" s="9">
        <f>IF(L49&gt;0,L148/$K$6,0)</f>
        <v>0</v>
      </c>
      <c r="L148" s="185">
        <v>0</v>
      </c>
      <c r="M148" s="58"/>
      <c r="O148" s="56"/>
      <c r="P148" s="178">
        <v>0</v>
      </c>
      <c r="Q148" s="178">
        <v>0</v>
      </c>
      <c r="R148" s="178">
        <v>0</v>
      </c>
      <c r="S148" s="178">
        <v>0</v>
      </c>
      <c r="T148" s="178">
        <v>0</v>
      </c>
      <c r="U148" s="178">
        <v>0</v>
      </c>
      <c r="V148" s="178">
        <v>0</v>
      </c>
      <c r="W148" s="178">
        <v>0</v>
      </c>
      <c r="X148" s="178">
        <v>0</v>
      </c>
      <c r="Y148" s="178">
        <v>0</v>
      </c>
      <c r="Z148" s="178">
        <v>0</v>
      </c>
      <c r="AA148" s="178">
        <v>0</v>
      </c>
      <c r="AB148" s="16"/>
      <c r="AC148" s="45">
        <f>SUM(P148:AA148)</f>
        <v>0</v>
      </c>
    </row>
    <row r="149" spans="2:29" ht="15" customHeight="1" x14ac:dyDescent="0.25">
      <c r="B149" s="56"/>
      <c r="C149" s="521" t="s">
        <v>356</v>
      </c>
      <c r="D149" s="521"/>
      <c r="F149" s="544"/>
      <c r="G149" s="544"/>
      <c r="H149" s="544"/>
      <c r="K149" s="9">
        <f>IF(L50&gt;0,L149/$K$6,0)</f>
        <v>0</v>
      </c>
      <c r="L149" s="185">
        <v>0</v>
      </c>
      <c r="M149" s="58"/>
      <c r="O149" s="56"/>
      <c r="P149" s="178">
        <v>0</v>
      </c>
      <c r="Q149" s="178">
        <v>0</v>
      </c>
      <c r="R149" s="178">
        <v>0</v>
      </c>
      <c r="S149" s="178">
        <v>0</v>
      </c>
      <c r="T149" s="178">
        <v>0</v>
      </c>
      <c r="U149" s="178">
        <v>0</v>
      </c>
      <c r="V149" s="178">
        <v>0</v>
      </c>
      <c r="W149" s="178">
        <v>0</v>
      </c>
      <c r="X149" s="178">
        <v>0</v>
      </c>
      <c r="Y149" s="178">
        <v>0</v>
      </c>
      <c r="Z149" s="178">
        <v>0</v>
      </c>
      <c r="AA149" s="178">
        <v>0</v>
      </c>
      <c r="AB149" s="16"/>
      <c r="AC149" s="45">
        <f>SUM(P149:AA149)</f>
        <v>0</v>
      </c>
    </row>
    <row r="150" spans="2:29" ht="15" customHeight="1" x14ac:dyDescent="0.25">
      <c r="B150" s="56"/>
      <c r="C150" s="542" t="s">
        <v>3</v>
      </c>
      <c r="D150" s="543"/>
      <c r="F150" s="175">
        <v>0</v>
      </c>
      <c r="H150" s="7" t="s">
        <v>75</v>
      </c>
      <c r="J150" s="185">
        <v>0</v>
      </c>
      <c r="K150" s="9">
        <f>F150*J150</f>
        <v>0</v>
      </c>
      <c r="L150" s="18">
        <f t="shared" ref="L150" si="19">K150*$K$6</f>
        <v>0</v>
      </c>
      <c r="M150" s="58"/>
      <c r="O150" s="56"/>
      <c r="P150" s="178">
        <v>0</v>
      </c>
      <c r="Q150" s="178">
        <v>0</v>
      </c>
      <c r="R150" s="178">
        <v>0</v>
      </c>
      <c r="S150" s="178">
        <v>0</v>
      </c>
      <c r="T150" s="178">
        <v>0</v>
      </c>
      <c r="U150" s="178">
        <v>0</v>
      </c>
      <c r="V150" s="178">
        <v>0</v>
      </c>
      <c r="W150" s="178">
        <v>0</v>
      </c>
      <c r="X150" s="178">
        <v>0</v>
      </c>
      <c r="Y150" s="178">
        <v>0</v>
      </c>
      <c r="Z150" s="178">
        <v>0</v>
      </c>
      <c r="AA150" s="178">
        <v>0</v>
      </c>
      <c r="AB150" s="16"/>
      <c r="AC150" s="45">
        <f>SUM(P150:AA150)</f>
        <v>0</v>
      </c>
    </row>
    <row r="151" spans="2:29" ht="5.0999999999999996" customHeight="1" thickBot="1" x14ac:dyDescent="0.3">
      <c r="B151" s="56"/>
      <c r="C151" s="70"/>
      <c r="D151" s="70"/>
      <c r="E151" s="10"/>
      <c r="F151" s="66"/>
      <c r="G151" s="10"/>
      <c r="H151" s="67"/>
      <c r="I151" s="10"/>
      <c r="J151" s="68"/>
      <c r="K151" s="69"/>
      <c r="L151" s="69"/>
      <c r="M151" s="58"/>
      <c r="O151" s="59"/>
      <c r="P151" s="6"/>
      <c r="Q151" s="6"/>
      <c r="R151" s="6"/>
      <c r="S151" s="6"/>
      <c r="T151" s="6"/>
      <c r="U151" s="6"/>
      <c r="V151" s="6"/>
      <c r="W151" s="6"/>
      <c r="X151" s="6"/>
      <c r="Y151" s="6"/>
      <c r="Z151" s="6"/>
      <c r="AA151" s="6"/>
      <c r="AB151" s="60"/>
    </row>
    <row r="152" spans="2:29" ht="15" customHeight="1" thickTop="1" thickBot="1" x14ac:dyDescent="0.3">
      <c r="B152" s="59"/>
      <c r="C152" s="6" t="s">
        <v>76</v>
      </c>
      <c r="D152" s="6"/>
      <c r="E152" s="6"/>
      <c r="F152" s="6"/>
      <c r="G152" s="6"/>
      <c r="H152" s="6"/>
      <c r="I152" s="6"/>
      <c r="J152" s="6"/>
      <c r="K152" s="65">
        <f>SUM(K147:K151)</f>
        <v>0</v>
      </c>
      <c r="L152" s="99">
        <f>SUM(L147:L151)</f>
        <v>0</v>
      </c>
      <c r="M152" s="60"/>
    </row>
    <row r="154" spans="2:29" ht="15" customHeight="1" x14ac:dyDescent="0.25">
      <c r="B154" s="514" t="s">
        <v>613</v>
      </c>
      <c r="C154" s="514"/>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c r="AA154" s="514"/>
      <c r="AB154" s="514"/>
    </row>
  </sheetData>
  <sheetProtection algorithmName="SHA-512" hashValue="H7xrwE8lqKL10gBwU26dN3IJnDwQ8IddW+JUjZh7Df+DjHgsJI91TMg8SP3lyYsgb8GpCb5/WUQi6LnKpb5hmA==" saltValue="iFfYvQIPt+TQmRMM4TIfsg==" spinCount="100000" sheet="1" objects="1" scenarios="1"/>
  <mergeCells count="60">
    <mergeCell ref="B154:AB154"/>
    <mergeCell ref="P121:AA121"/>
    <mergeCell ref="C124:D124"/>
    <mergeCell ref="C125:D125"/>
    <mergeCell ref="C150:D150"/>
    <mergeCell ref="C127:D127"/>
    <mergeCell ref="P133:AA133"/>
    <mergeCell ref="C136:D136"/>
    <mergeCell ref="C137:D137"/>
    <mergeCell ref="P143:AA143"/>
    <mergeCell ref="C146:D146"/>
    <mergeCell ref="C147:D147"/>
    <mergeCell ref="C148:D148"/>
    <mergeCell ref="F148:H148"/>
    <mergeCell ref="C149:D149"/>
    <mergeCell ref="F149:H149"/>
    <mergeCell ref="C126:D126"/>
    <mergeCell ref="C106:D106"/>
    <mergeCell ref="C108:D108"/>
    <mergeCell ref="C109:D109"/>
    <mergeCell ref="C111:D111"/>
    <mergeCell ref="C112:D112"/>
    <mergeCell ref="C114:D114"/>
    <mergeCell ref="C115:D115"/>
    <mergeCell ref="P63:AA63"/>
    <mergeCell ref="C64:D64"/>
    <mergeCell ref="C66:F66"/>
    <mergeCell ref="J66:K66"/>
    <mergeCell ref="P103:AA103"/>
    <mergeCell ref="J68:K68"/>
    <mergeCell ref="C80:D80"/>
    <mergeCell ref="P84:AA84"/>
    <mergeCell ref="C87:D87"/>
    <mergeCell ref="C88:D88"/>
    <mergeCell ref="C90:D90"/>
    <mergeCell ref="C91:D91"/>
    <mergeCell ref="C93:D93"/>
    <mergeCell ref="C94:D94"/>
    <mergeCell ref="C96:D96"/>
    <mergeCell ref="C97:D97"/>
    <mergeCell ref="P51:AA51"/>
    <mergeCell ref="C54:D54"/>
    <mergeCell ref="C55:D55"/>
    <mergeCell ref="C57:D57"/>
    <mergeCell ref="C58:D58"/>
    <mergeCell ref="C56:D56"/>
    <mergeCell ref="C43:D43"/>
    <mergeCell ref="C45:D45"/>
    <mergeCell ref="P40:AA40"/>
    <mergeCell ref="C2:F2"/>
    <mergeCell ref="X3:AB8"/>
    <mergeCell ref="H4:K4"/>
    <mergeCell ref="P10:AA10"/>
    <mergeCell ref="D23:E23"/>
    <mergeCell ref="P28:AA28"/>
    <mergeCell ref="C31:D31"/>
    <mergeCell ref="C32:D32"/>
    <mergeCell ref="C33:D33"/>
    <mergeCell ref="C34:D34"/>
    <mergeCell ref="C35:D35"/>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A00-000000000000}">
          <x14:formula1>
            <xm:f>Data!$B$2:$B$21</xm:f>
          </x14:formula1>
          <xm:sqref>D14</xm:sqref>
        </x14:dataValidation>
        <x14:dataValidation type="list" allowBlank="1" showInputMessage="1" showErrorMessage="1" xr:uid="{00000000-0002-0000-0A00-000001000000}">
          <x14:formula1>
            <xm:f>Data!$P$31:$P$46</xm:f>
          </x14:formula1>
          <xm:sqref>C136:C137</xm:sqref>
        </x14:dataValidation>
        <x14:dataValidation type="list" allowBlank="1" showInputMessage="1" showErrorMessage="1" xr:uid="{00000000-0002-0000-0A00-000002000000}">
          <x14:formula1>
            <xm:f>Data!$L$2:$L$17</xm:f>
          </x14:formula1>
          <xm:sqref>C124:D126</xm:sqref>
        </x14:dataValidation>
        <x14:dataValidation type="list" allowBlank="1" showInputMessage="1" showErrorMessage="1" xr:uid="{00000000-0002-0000-0A00-000003000000}">
          <x14:formula1>
            <xm:f>Data!$D$2:$D$6</xm:f>
          </x14:formula1>
          <xm:sqref>J66</xm:sqref>
        </x14:dataValidation>
        <x14:dataValidation type="list" allowBlank="1" showInputMessage="1" showErrorMessage="1" xr:uid="{00000000-0002-0000-0A00-000004000000}">
          <x14:formula1>
            <xm:f>Data!$D$12:$D$17</xm:f>
          </x14:formula1>
          <xm:sqref>J68</xm:sqref>
        </x14:dataValidation>
        <x14:dataValidation type="list" allowBlank="1" showInputMessage="1" showErrorMessage="1" xr:uid="{00000000-0002-0000-0A00-000005000000}">
          <x14:formula1>
            <xm:f>Data!$H$28:$H$34</xm:f>
          </x14:formula1>
          <xm:sqref>H88 H91 H94 H97</xm:sqref>
        </x14:dataValidation>
        <x14:dataValidation type="list" allowBlank="1" showInputMessage="1" showErrorMessage="1" xr:uid="{00000000-0002-0000-0A00-000006000000}">
          <x14:formula1>
            <xm:f>Data!$H$2:$H$11</xm:f>
          </x14:formula1>
          <xm:sqref>C88:D88 C97:D97 C94:D94 C91:D91</xm:sqref>
        </x14:dataValidation>
        <x14:dataValidation type="list" allowBlank="1" showInputMessage="1" showErrorMessage="1" xr:uid="{00000000-0002-0000-0A00-000007000000}">
          <x14:formula1>
            <xm:f>Data!$F$28:$F$33</xm:f>
          </x14:formula1>
          <xm:sqref>H45 C45 C43 H43</xm:sqref>
        </x14:dataValidation>
        <x14:dataValidation type="list" allowBlank="1" showInputMessage="1" showErrorMessage="1" xr:uid="{00000000-0002-0000-0A00-000008000000}">
          <x14:formula1>
            <xm:f>Data!$J$20:$J$23</xm:f>
          </x14:formula1>
          <xm:sqref>D107 D113 D110 D116</xm:sqref>
        </x14:dataValidation>
        <x14:dataValidation type="list" allowBlank="1" showInputMessage="1" showErrorMessage="1" xr:uid="{00000000-0002-0000-0A00-000009000000}">
          <x14:formula1>
            <xm:f>Data!$L$20:$L$29</xm:f>
          </x14:formula1>
          <xm:sqref>H139 H129 H151 H124:H127 H21:H22 H14</xm:sqref>
        </x14:dataValidation>
        <x14:dataValidation type="list" allowBlank="1" showInputMessage="1" showErrorMessage="1" xr:uid="{00000000-0002-0000-0A00-00000A000000}">
          <x14:formula1>
            <xm:f>Data!$H$20:$H$24</xm:f>
          </x14:formula1>
          <xm:sqref>D89 D98 D92 D95</xm:sqref>
        </x14:dataValidation>
        <x14:dataValidation type="list" allowBlank="1" showInputMessage="1" showErrorMessage="1" xr:uid="{00000000-0002-0000-0A00-00000B000000}">
          <x14:formula1>
            <xm:f>Data!$F$20:$F$24</xm:f>
          </x14:formula1>
          <xm:sqref>D44 D46</xm:sqref>
        </x14:dataValidation>
        <x14:dataValidation type="list" allowBlank="1" showInputMessage="1" showErrorMessage="1" xr:uid="{00000000-0002-0000-0A00-00000C000000}">
          <x14:formula1>
            <xm:f>Data!$F$2:$F$16</xm:f>
          </x14:formula1>
          <xm:sqref>C54:D58 C31:C35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AB80"/>
  <sheetViews>
    <sheetView showGridLines="0" showRowColHeaders="0" zoomScaleNormal="100" workbookViewId="0">
      <selection activeCell="B6" sqref="B6:D6"/>
    </sheetView>
  </sheetViews>
  <sheetFormatPr defaultColWidth="9.140625" defaultRowHeight="15" customHeight="1" x14ac:dyDescent="0.25"/>
  <cols>
    <col min="1" max="1" width="4.7109375" style="1" customWidth="1"/>
    <col min="2" max="2" width="16.7109375" style="1" customWidth="1"/>
    <col min="3" max="3" width="10.7109375" style="1" customWidth="1"/>
    <col min="4" max="4" width="9.140625" style="1"/>
    <col min="5" max="5" width="11.7109375" style="1" customWidth="1"/>
    <col min="6" max="8" width="10.7109375" style="1" customWidth="1"/>
    <col min="9" max="26" width="9.140625" style="1"/>
    <col min="27" max="27" width="20.7109375" style="1" customWidth="1"/>
    <col min="28" max="28" width="10.7109375" style="1" customWidth="1"/>
    <col min="29" max="16384" width="9.140625" style="1"/>
  </cols>
  <sheetData>
    <row r="2" spans="2:8" ht="77.099999999999994" customHeight="1" x14ac:dyDescent="0.25"/>
    <row r="3" spans="2:8" ht="20.100000000000001" customHeight="1" x14ac:dyDescent="0.25">
      <c r="B3" s="546" t="s">
        <v>403</v>
      </c>
      <c r="C3" s="546"/>
      <c r="D3" s="546"/>
      <c r="E3" s="546"/>
      <c r="F3" s="546"/>
      <c r="G3" s="546"/>
      <c r="H3" s="546"/>
    </row>
    <row r="4" spans="2:8" ht="15" customHeight="1" x14ac:dyDescent="0.25">
      <c r="B4" s="546" t="str">
        <f>'Basic Information'!$D$6</f>
        <v>Region of State</v>
      </c>
      <c r="C4" s="546"/>
      <c r="D4" s="546"/>
      <c r="E4" s="546"/>
      <c r="F4" s="546"/>
      <c r="G4" s="546"/>
      <c r="H4" s="546"/>
    </row>
    <row r="6" spans="2:8" ht="20.100000000000001" customHeight="1" x14ac:dyDescent="0.25">
      <c r="B6" s="545" t="str">
        <f>'Basic Information'!D16</f>
        <v>Crop</v>
      </c>
      <c r="C6" s="545"/>
      <c r="D6" s="545"/>
      <c r="E6" s="315">
        <f>'Crop 4 - Input'!K6</f>
        <v>0</v>
      </c>
      <c r="F6" s="316" t="s">
        <v>4</v>
      </c>
      <c r="G6" s="317"/>
      <c r="H6" s="318">
        <f>'Basic Information'!$D$4</f>
        <v>2024</v>
      </c>
    </row>
    <row r="7" spans="2:8" ht="15" customHeight="1" x14ac:dyDescent="0.25">
      <c r="B7" s="548" t="s">
        <v>390</v>
      </c>
      <c r="C7" s="548"/>
      <c r="D7" s="548"/>
      <c r="E7" s="548"/>
      <c r="F7" s="548"/>
      <c r="G7" s="548"/>
      <c r="H7" s="548"/>
    </row>
    <row r="8" spans="2:8" ht="15" customHeight="1" x14ac:dyDescent="0.25">
      <c r="B8" s="229"/>
      <c r="C8" s="229"/>
      <c r="D8" s="232"/>
      <c r="E8" s="233" t="s">
        <v>142</v>
      </c>
      <c r="F8" s="549" t="s">
        <v>0</v>
      </c>
      <c r="G8" s="549"/>
      <c r="H8" s="549"/>
    </row>
    <row r="9" spans="2:8" ht="15" customHeight="1" thickBot="1" x14ac:dyDescent="0.3">
      <c r="B9" s="198" t="s">
        <v>405</v>
      </c>
      <c r="C9" s="198"/>
      <c r="D9" s="230" t="s">
        <v>418</v>
      </c>
      <c r="E9" s="231" t="s">
        <v>420</v>
      </c>
      <c r="F9" s="231" t="s">
        <v>142</v>
      </c>
      <c r="G9" s="231" t="s">
        <v>391</v>
      </c>
      <c r="H9" s="231" t="s">
        <v>421</v>
      </c>
    </row>
    <row r="10" spans="2:8" ht="15" customHeight="1" x14ac:dyDescent="0.25">
      <c r="B10" s="554" t="str">
        <f>'Crop 4 - Input'!D14</f>
        <v>Crop</v>
      </c>
      <c r="C10" s="554"/>
      <c r="D10" s="199" t="str">
        <f>'Crop 4 - Input'!H14</f>
        <v>Harv. Units</v>
      </c>
      <c r="E10" s="212">
        <f>'Crop 4 - Input'!F19</f>
        <v>0</v>
      </c>
      <c r="F10" s="234">
        <f>'Crop 4 - Input'!L19</f>
        <v>0</v>
      </c>
      <c r="G10" s="212">
        <f>IF(F10&gt;0,F10/'Crop 4 - Input'!K6,0)</f>
        <v>0</v>
      </c>
      <c r="H10" s="212">
        <f t="shared" ref="H10:H13" si="0">IF(G10&gt;0,G10/$E$10,0)</f>
        <v>0</v>
      </c>
    </row>
    <row r="11" spans="2:8" ht="15" customHeight="1" x14ac:dyDescent="0.25">
      <c r="B11" s="555" t="str">
        <f>'Crop 4 - Input'!D21</f>
        <v>Other</v>
      </c>
      <c r="C11" s="556"/>
      <c r="D11" s="199" t="str">
        <f>'Crop 4 - Input'!H21</f>
        <v>Units</v>
      </c>
      <c r="E11" s="212">
        <f>'Crop 4 - Input'!F21</f>
        <v>0</v>
      </c>
      <c r="F11" s="234">
        <f>'Crop 4 - Input'!L21</f>
        <v>0</v>
      </c>
      <c r="G11" s="212">
        <f>IF(F11&gt;0,'Crop 4 - Input'!K21,0)</f>
        <v>0</v>
      </c>
      <c r="H11" s="212">
        <f t="shared" si="0"/>
        <v>0</v>
      </c>
    </row>
    <row r="12" spans="2:8" ht="15" customHeight="1" x14ac:dyDescent="0.25">
      <c r="B12" s="555" t="s">
        <v>417</v>
      </c>
      <c r="C12" s="555"/>
      <c r="D12" s="199" t="str">
        <f>'Crop 4 - Input'!H22</f>
        <v>Units</v>
      </c>
      <c r="E12" s="212">
        <f>'Crop 4 - Input'!F22</f>
        <v>0</v>
      </c>
      <c r="F12" s="234">
        <f>'Crop 4 - Input'!L22</f>
        <v>0</v>
      </c>
      <c r="G12" s="212">
        <f>IF(F12&gt;0,'Crop 4 - Input'!K22,0)</f>
        <v>0</v>
      </c>
      <c r="H12" s="212">
        <f t="shared" si="0"/>
        <v>0</v>
      </c>
    </row>
    <row r="13" spans="2:8" ht="15" customHeight="1" x14ac:dyDescent="0.25">
      <c r="B13" s="555" t="s">
        <v>67</v>
      </c>
      <c r="C13" s="555"/>
      <c r="D13" s="199"/>
      <c r="E13" s="212"/>
      <c r="F13" s="234">
        <f>'Crop 4 - Input'!L23</f>
        <v>0</v>
      </c>
      <c r="G13" s="212">
        <f>IF(F13&gt;0,'Crop 4 - Input'!K23,0)</f>
        <v>0</v>
      </c>
      <c r="H13" s="212">
        <f t="shared" si="0"/>
        <v>0</v>
      </c>
    </row>
    <row r="14" spans="2:8" ht="5.0999999999999996" customHeight="1" thickBot="1" x14ac:dyDescent="0.3">
      <c r="B14" s="201"/>
      <c r="C14" s="201"/>
      <c r="D14" s="202"/>
      <c r="E14" s="203"/>
      <c r="F14" s="204"/>
      <c r="G14" s="205"/>
      <c r="H14" s="203"/>
    </row>
    <row r="15" spans="2:8" ht="15" customHeight="1" thickTop="1" x14ac:dyDescent="0.25">
      <c r="B15" s="237" t="s">
        <v>392</v>
      </c>
      <c r="C15" s="237"/>
      <c r="D15" s="206"/>
      <c r="E15" s="207"/>
      <c r="F15" s="208">
        <f t="shared" ref="F15" si="1">SUM(F10:F14)</f>
        <v>0</v>
      </c>
      <c r="G15" s="208">
        <f>SUM(G10:G14)</f>
        <v>0</v>
      </c>
      <c r="H15" s="208">
        <f t="shared" ref="H15" si="2">SUM(H10:H14)</f>
        <v>0</v>
      </c>
    </row>
    <row r="16" spans="2:8" ht="10.15" customHeight="1" x14ac:dyDescent="0.25">
      <c r="B16" s="209"/>
      <c r="C16" s="209"/>
      <c r="D16" s="199"/>
      <c r="E16" s="196"/>
      <c r="F16" s="196"/>
      <c r="G16" s="200"/>
      <c r="H16" s="200"/>
    </row>
    <row r="17" spans="2:8" ht="15" customHeight="1" x14ac:dyDescent="0.25">
      <c r="B17" s="548" t="s">
        <v>393</v>
      </c>
      <c r="C17" s="548"/>
      <c r="D17" s="548"/>
      <c r="E17" s="548"/>
      <c r="F17" s="548"/>
      <c r="G17" s="548"/>
      <c r="H17" s="548"/>
    </row>
    <row r="18" spans="2:8" ht="15" customHeight="1" x14ac:dyDescent="0.25">
      <c r="B18" s="196"/>
      <c r="C18" s="196"/>
      <c r="F18" s="550" t="s">
        <v>407</v>
      </c>
      <c r="G18" s="550"/>
      <c r="H18" s="550"/>
    </row>
    <row r="19" spans="2:8" ht="15" customHeight="1" thickBot="1" x14ac:dyDescent="0.3">
      <c r="B19" s="214"/>
      <c r="C19" s="214"/>
      <c r="D19" s="219"/>
      <c r="E19" s="219"/>
      <c r="F19" s="295" t="s">
        <v>142</v>
      </c>
      <c r="G19" s="295" t="s">
        <v>391</v>
      </c>
      <c r="H19" s="231" t="s">
        <v>421</v>
      </c>
    </row>
    <row r="20" spans="2:8" ht="15" customHeight="1" x14ac:dyDescent="0.25">
      <c r="B20" s="256" t="s">
        <v>433</v>
      </c>
      <c r="C20" s="196"/>
    </row>
    <row r="21" spans="2:8" ht="15" customHeight="1" x14ac:dyDescent="0.25">
      <c r="B21" s="547" t="s">
        <v>408</v>
      </c>
      <c r="C21" s="547"/>
      <c r="F21" s="132">
        <f>'Crop 4 - Input'!L37</f>
        <v>0</v>
      </c>
      <c r="G21" s="222">
        <f>IF(F21&gt;0,F21/'Crop 4 - Input'!$K$6,0)</f>
        <v>0</v>
      </c>
      <c r="H21" s="212">
        <f t="shared" ref="H21:H36" si="3">IF(G21&gt;0,G21/$E$10,0)</f>
        <v>0</v>
      </c>
    </row>
    <row r="22" spans="2:8" ht="15" customHeight="1" x14ac:dyDescent="0.25">
      <c r="B22" s="547" t="s">
        <v>43</v>
      </c>
      <c r="C22" s="547"/>
      <c r="F22" s="132">
        <f>'Crop 4 - Input'!L48</f>
        <v>0</v>
      </c>
      <c r="G22" s="222">
        <f>IF(F22&gt;0,F22/'Crop 4 - Input'!$K$6,0)</f>
        <v>0</v>
      </c>
      <c r="H22" s="212">
        <f t="shared" si="3"/>
        <v>0</v>
      </c>
    </row>
    <row r="23" spans="2:8" ht="15" customHeight="1" x14ac:dyDescent="0.25">
      <c r="B23" s="547" t="s">
        <v>78</v>
      </c>
      <c r="C23" s="547"/>
      <c r="F23" s="132">
        <f>'Crop 4 - Input'!L60</f>
        <v>0</v>
      </c>
      <c r="G23" s="222">
        <f>IF(F23&gt;0,F23/'Crop 4 - Input'!$K$6,0)</f>
        <v>0</v>
      </c>
      <c r="H23" s="212">
        <f t="shared" si="3"/>
        <v>0</v>
      </c>
    </row>
    <row r="24" spans="2:8" ht="15" customHeight="1" x14ac:dyDescent="0.25">
      <c r="B24" s="547" t="s">
        <v>46</v>
      </c>
      <c r="C24" s="547"/>
      <c r="F24" s="132">
        <f>'Crop 4 - Input'!L75</f>
        <v>0</v>
      </c>
      <c r="G24" s="222">
        <f>IF(F24&gt;0,F24/'Crop 4 - Input'!$K$6,0)</f>
        <v>0</v>
      </c>
      <c r="H24" s="212">
        <f t="shared" si="3"/>
        <v>0</v>
      </c>
    </row>
    <row r="25" spans="2:8" ht="15" customHeight="1" x14ac:dyDescent="0.25">
      <c r="B25" s="547" t="s">
        <v>48</v>
      </c>
      <c r="C25" s="547"/>
      <c r="F25" s="132">
        <f>'Crop 4 - Input'!L100</f>
        <v>0</v>
      </c>
      <c r="G25" s="222">
        <f>IF(F25&gt;0,F25/'Crop 4 - Input'!$K$6,0)</f>
        <v>0</v>
      </c>
      <c r="H25" s="212">
        <f t="shared" si="3"/>
        <v>0</v>
      </c>
    </row>
    <row r="26" spans="2:8" ht="15" customHeight="1" x14ac:dyDescent="0.25">
      <c r="B26" s="547" t="s">
        <v>52</v>
      </c>
      <c r="C26" s="547"/>
      <c r="F26" s="132">
        <f>'Crop 4 - Input'!L118</f>
        <v>0</v>
      </c>
      <c r="G26" s="222">
        <f>IF(F26&gt;0,F26/'Crop 4 - Input'!$K$6,0)</f>
        <v>0</v>
      </c>
      <c r="H26" s="212">
        <f t="shared" si="3"/>
        <v>0</v>
      </c>
    </row>
    <row r="27" spans="2:8" ht="15" customHeight="1" x14ac:dyDescent="0.25">
      <c r="B27" s="557" t="s">
        <v>409</v>
      </c>
      <c r="C27" s="557"/>
      <c r="D27" s="557"/>
      <c r="F27" s="132">
        <f>'Crop 4 - Input'!L140</f>
        <v>0</v>
      </c>
      <c r="G27" s="222">
        <f>IF(F27&gt;0,F27/'Crop 4 - Input'!$K$6,0)</f>
        <v>0</v>
      </c>
      <c r="H27" s="212">
        <f t="shared" si="3"/>
        <v>0</v>
      </c>
    </row>
    <row r="28" spans="2:8" ht="15" customHeight="1" x14ac:dyDescent="0.25">
      <c r="B28" s="547" t="s">
        <v>427</v>
      </c>
      <c r="C28" s="547"/>
      <c r="F28" s="132">
        <f>(General!$E$49*General!$M$49)+(General!$E$50*General!$M$50)+(General!$E$51*General!$M$51)+(General!$E$52*General!$M$52)+(General!$E$53*General!$M$53)+(General!$E$54*General!$M$54)+(General!$U$58*(General!$E$49*General!$M$49)+(General!$E$50*General!$M$50)+(General!$E$51*General!$M$51)+(General!$E$52*General!$M$52)+(General!$E$53*General!$M$53)+(General!$E$54*General!$M$54))</f>
        <v>0</v>
      </c>
      <c r="G28" s="222">
        <f>IF(F28&gt;0,F28/'Crop 4 - Input'!$K$6,0)</f>
        <v>0</v>
      </c>
      <c r="H28" s="212">
        <f t="shared" si="3"/>
        <v>0</v>
      </c>
    </row>
    <row r="29" spans="2:8" ht="15" customHeight="1" x14ac:dyDescent="0.25">
      <c r="B29" s="547" t="s">
        <v>394</v>
      </c>
      <c r="C29" s="547"/>
      <c r="F29" s="132">
        <f>General!E80*General!M80</f>
        <v>0</v>
      </c>
      <c r="G29" s="222">
        <f>IF(F29&gt;0,F29/'Crop 4 - Input'!$K$6,0)</f>
        <v>0</v>
      </c>
      <c r="H29" s="212">
        <f t="shared" si="3"/>
        <v>0</v>
      </c>
    </row>
    <row r="30" spans="2:8" ht="15" customHeight="1" x14ac:dyDescent="0.25">
      <c r="B30" s="547" t="s">
        <v>377</v>
      </c>
      <c r="C30" s="547"/>
      <c r="F30" s="132">
        <f>General!E81*General!M81</f>
        <v>0</v>
      </c>
      <c r="G30" s="222">
        <f>IF(F30&gt;0,F30/'Crop 4 - Input'!$K$6,0)</f>
        <v>0</v>
      </c>
      <c r="H30" s="212">
        <f t="shared" si="3"/>
        <v>0</v>
      </c>
    </row>
    <row r="31" spans="2:8" ht="15" customHeight="1" x14ac:dyDescent="0.25">
      <c r="B31" s="547" t="s">
        <v>381</v>
      </c>
      <c r="C31" s="547"/>
      <c r="F31" s="132">
        <f>General!E82*General!M82</f>
        <v>0</v>
      </c>
      <c r="G31" s="222">
        <f>IF(F31&gt;0,F31/'Crop 4 - Input'!$K$6,0)</f>
        <v>0</v>
      </c>
      <c r="H31" s="212">
        <f t="shared" si="3"/>
        <v>0</v>
      </c>
    </row>
    <row r="32" spans="2:8" ht="15" customHeight="1" x14ac:dyDescent="0.25">
      <c r="B32" s="547" t="s">
        <v>410</v>
      </c>
      <c r="C32" s="547"/>
      <c r="F32" s="132">
        <f>'Crop 4 - Input'!L146</f>
        <v>0</v>
      </c>
      <c r="G32" s="222">
        <f>IF(F32&gt;0,F32/'Crop 4 - Input'!$K$6,0)</f>
        <v>0</v>
      </c>
      <c r="H32" s="212">
        <f t="shared" si="3"/>
        <v>0</v>
      </c>
    </row>
    <row r="33" spans="2:8" ht="15" customHeight="1" x14ac:dyDescent="0.25">
      <c r="B33" s="547" t="s">
        <v>3</v>
      </c>
      <c r="C33" s="547"/>
      <c r="F33" s="132">
        <f>'Crop 4 - Input'!L147+'Crop 4 - Input'!L148+'Crop 4 - Input'!L149+'Crop 4 - Input'!L150</f>
        <v>0</v>
      </c>
      <c r="G33" s="222">
        <f>IF(F33&gt;0,F33/'Crop 4 - Input'!$K$6,0)</f>
        <v>0</v>
      </c>
      <c r="H33" s="212">
        <f t="shared" si="3"/>
        <v>0</v>
      </c>
    </row>
    <row r="34" spans="2:8" ht="15" customHeight="1" x14ac:dyDescent="0.25">
      <c r="B34" s="552" t="s">
        <v>411</v>
      </c>
      <c r="C34" s="552"/>
      <c r="D34" s="219"/>
      <c r="E34" s="219"/>
      <c r="F34" s="235">
        <f>SUM(F21:F33)*0.5*(General!$O$7)</f>
        <v>0</v>
      </c>
      <c r="G34" s="236">
        <f>IF(F34&gt;0,F34/'Crop 4 - Input'!$K$6,0)</f>
        <v>0</v>
      </c>
      <c r="H34" s="310">
        <f t="shared" si="3"/>
        <v>0</v>
      </c>
    </row>
    <row r="35" spans="2:8" ht="15" customHeight="1" x14ac:dyDescent="0.25">
      <c r="B35" s="218" t="s">
        <v>434</v>
      </c>
      <c r="F35" s="132">
        <f>SUM(F20:F34)</f>
        <v>0</v>
      </c>
      <c r="G35" s="222">
        <f t="shared" ref="G35:H35" si="4">SUM(G20:G34)</f>
        <v>0</v>
      </c>
      <c r="H35" s="222">
        <f t="shared" si="4"/>
        <v>0</v>
      </c>
    </row>
    <row r="36" spans="2:8" ht="15" customHeight="1" x14ac:dyDescent="0.25">
      <c r="B36" s="1" t="s">
        <v>395</v>
      </c>
      <c r="F36" s="132">
        <f>'Crop 4 - Input'!L130</f>
        <v>0</v>
      </c>
      <c r="G36" s="222">
        <f>IF(F36&gt;0,F36/'Crop 4 - Input'!$K$6,0)</f>
        <v>0</v>
      </c>
      <c r="H36" s="212">
        <f t="shared" si="3"/>
        <v>0</v>
      </c>
    </row>
    <row r="37" spans="2:8" ht="5.0999999999999996" customHeight="1" thickBot="1" x14ac:dyDescent="0.3">
      <c r="B37" s="241"/>
      <c r="C37" s="241"/>
      <c r="D37" s="241"/>
      <c r="E37" s="241"/>
      <c r="F37" s="242"/>
      <c r="G37" s="247"/>
      <c r="H37" s="247"/>
    </row>
    <row r="38" spans="2:8" ht="15" customHeight="1" thickTop="1" x14ac:dyDescent="0.25">
      <c r="B38" s="1" t="s">
        <v>396</v>
      </c>
      <c r="F38" s="132">
        <f>F35+F36</f>
        <v>0</v>
      </c>
      <c r="G38" s="222">
        <f>G35+G36</f>
        <v>0</v>
      </c>
      <c r="H38" s="222">
        <f>H35+H36</f>
        <v>0</v>
      </c>
    </row>
    <row r="39" spans="2:8" ht="15" customHeight="1" x14ac:dyDescent="0.25">
      <c r="B39" s="1" t="s">
        <v>247</v>
      </c>
      <c r="F39" s="132"/>
      <c r="G39" s="222"/>
      <c r="H39" s="222"/>
    </row>
    <row r="40" spans="2:8" ht="15" customHeight="1" x14ac:dyDescent="0.25">
      <c r="B40" s="218" t="s">
        <v>384</v>
      </c>
      <c r="C40" s="221"/>
      <c r="F40" s="132">
        <f>(General!O14+General!O15+General!O16)*'Basic Information'!F16</f>
        <v>0</v>
      </c>
      <c r="G40" s="222">
        <f>IF(F40&gt;0,F40/'Crop 4 - Input'!$K$6,0)</f>
        <v>0</v>
      </c>
      <c r="H40" s="212">
        <f t="shared" ref="H40:H44" si="5">IF(G40&gt;0,G40/$E$10,0)</f>
        <v>0</v>
      </c>
    </row>
    <row r="41" spans="2:8" ht="15" customHeight="1" x14ac:dyDescent="0.25">
      <c r="B41" s="218" t="s">
        <v>412</v>
      </c>
      <c r="C41" s="221"/>
      <c r="F41" s="132">
        <f>(General!O19+General!O21+General!O23+General!O25+General!O28+General!O30+General!O32+General!O35+General!O37+General!O39)*'Basic Information'!F16</f>
        <v>0</v>
      </c>
      <c r="G41" s="222">
        <f>IF(F41&gt;0,F41/'Crop 4 - Input'!$K$6,0)</f>
        <v>0</v>
      </c>
      <c r="H41" s="212">
        <f t="shared" si="5"/>
        <v>0</v>
      </c>
    </row>
    <row r="42" spans="2:8" ht="15" customHeight="1" x14ac:dyDescent="0.25">
      <c r="B42" s="218" t="s">
        <v>413</v>
      </c>
      <c r="C42" s="221"/>
      <c r="F42" s="132">
        <f>(General!O18+General!O20+General!O22+General!O24+General!O27+General!O29+General!O31+General!O34+General!O36+General!O38)*'Basic Information'!F16</f>
        <v>0</v>
      </c>
      <c r="G42" s="222">
        <f>IF(F42&gt;0,F42/'Crop 4 - Input'!$K$6,0)</f>
        <v>0</v>
      </c>
      <c r="H42" s="212">
        <f t="shared" si="5"/>
        <v>0</v>
      </c>
    </row>
    <row r="43" spans="2:8" ht="15" customHeight="1" x14ac:dyDescent="0.25">
      <c r="B43" s="218" t="s">
        <v>626</v>
      </c>
      <c r="C43" s="221"/>
      <c r="F43" s="132">
        <f>General!E85*General!M85</f>
        <v>0</v>
      </c>
      <c r="G43" s="222">
        <f>IF(F43&gt;0,F43/'Crop 4 - Input'!$K$6,0)</f>
        <v>0</v>
      </c>
      <c r="H43" s="212">
        <f t="shared" ref="H43" si="6">IF(G43&gt;0,G43/$E$10,0)</f>
        <v>0</v>
      </c>
    </row>
    <row r="44" spans="2:8" ht="15" customHeight="1" x14ac:dyDescent="0.25">
      <c r="B44" s="238" t="s">
        <v>414</v>
      </c>
      <c r="C44" s="224"/>
      <c r="D44" s="219"/>
      <c r="E44" s="219"/>
      <c r="F44" s="235">
        <f>SUM(General!E86:E95)*'Basic Information'!F16</f>
        <v>0</v>
      </c>
      <c r="G44" s="236">
        <f>IF(F44&gt;0,F44/'Crop 4 - Input'!$K$6,0)</f>
        <v>0</v>
      </c>
      <c r="H44" s="310">
        <f t="shared" si="5"/>
        <v>0</v>
      </c>
    </row>
    <row r="45" spans="2:8" ht="15" customHeight="1" x14ac:dyDescent="0.25">
      <c r="B45" s="1" t="s">
        <v>415</v>
      </c>
      <c r="F45" s="132">
        <f>SUM(F40:F44)</f>
        <v>0</v>
      </c>
      <c r="G45" s="222">
        <f>SUM(G40:G44)</f>
        <v>0</v>
      </c>
      <c r="H45" s="222">
        <f>SUM(H40:H44)</f>
        <v>0</v>
      </c>
    </row>
    <row r="46" spans="2:8" ht="5.0999999999999996" customHeight="1" thickBot="1" x14ac:dyDescent="0.3">
      <c r="B46" s="241"/>
      <c r="C46" s="241"/>
      <c r="D46" s="241"/>
      <c r="E46" s="241"/>
      <c r="F46" s="242"/>
      <c r="G46" s="242"/>
      <c r="H46" s="242"/>
    </row>
    <row r="47" spans="2:8" ht="15" customHeight="1" thickTop="1" x14ac:dyDescent="0.25">
      <c r="B47" s="2" t="s">
        <v>422</v>
      </c>
      <c r="C47" s="2"/>
      <c r="D47" s="2"/>
      <c r="E47" s="2"/>
      <c r="F47" s="254">
        <f>F35+F36+F45</f>
        <v>0</v>
      </c>
      <c r="G47" s="255">
        <f>G35+G36+G45</f>
        <v>0</v>
      </c>
      <c r="H47" s="255">
        <f>H35+H36+H45</f>
        <v>0</v>
      </c>
    </row>
    <row r="48" spans="2:8" ht="10.15" customHeight="1" thickBot="1" x14ac:dyDescent="0.3"/>
    <row r="49" spans="2:8" ht="15" customHeight="1" thickBot="1" x14ac:dyDescent="0.3">
      <c r="B49" s="244" t="s">
        <v>426</v>
      </c>
      <c r="C49" s="245"/>
      <c r="D49" s="245"/>
      <c r="E49" s="245"/>
      <c r="F49" s="246">
        <f>F15-F47</f>
        <v>0</v>
      </c>
      <c r="G49" s="288">
        <f>G15-G47</f>
        <v>0</v>
      </c>
      <c r="H49" s="289">
        <f>H15-H47</f>
        <v>0</v>
      </c>
    </row>
    <row r="50" spans="2:8" ht="10.15" customHeight="1" x14ac:dyDescent="0.25"/>
    <row r="51" spans="2:8" ht="15" customHeight="1" x14ac:dyDescent="0.25">
      <c r="B51" s="197" t="s">
        <v>477</v>
      </c>
      <c r="C51" s="197"/>
      <c r="D51" s="197"/>
      <c r="E51" s="210"/>
      <c r="F51" s="210"/>
      <c r="G51" s="210"/>
      <c r="H51" s="210"/>
    </row>
    <row r="52" spans="2:8" ht="15" customHeight="1" x14ac:dyDescent="0.25">
      <c r="B52" s="272"/>
      <c r="C52" s="272"/>
      <c r="D52" s="553" t="s">
        <v>424</v>
      </c>
      <c r="E52" s="553"/>
      <c r="F52" s="553"/>
      <c r="G52" s="553"/>
      <c r="H52" s="553"/>
    </row>
    <row r="53" spans="2:8" ht="15" customHeight="1" x14ac:dyDescent="0.25">
      <c r="B53" s="272"/>
      <c r="C53" s="272"/>
      <c r="D53" s="274">
        <v>-0.25</v>
      </c>
      <c r="E53" s="274">
        <v>-0.1</v>
      </c>
      <c r="F53" s="272"/>
      <c r="G53" s="274">
        <v>0.1</v>
      </c>
      <c r="H53" s="274">
        <v>0.25</v>
      </c>
    </row>
    <row r="54" spans="2:8" ht="15" customHeight="1" x14ac:dyDescent="0.25">
      <c r="B54" s="273" t="s">
        <v>397</v>
      </c>
      <c r="C54" s="273"/>
      <c r="D54" s="275">
        <f>F54*0.75</f>
        <v>0</v>
      </c>
      <c r="E54" s="275">
        <f>F54*0.9</f>
        <v>0</v>
      </c>
      <c r="F54" s="275">
        <f>'Crop 4 - Input'!J19</f>
        <v>0</v>
      </c>
      <c r="G54" s="275">
        <f>F54*1.1</f>
        <v>0</v>
      </c>
      <c r="H54" s="275">
        <f>F54*1.25</f>
        <v>0</v>
      </c>
    </row>
    <row r="55" spans="2:8" ht="15" customHeight="1" x14ac:dyDescent="0.25">
      <c r="B55" s="276">
        <v>-0.25</v>
      </c>
      <c r="C55" s="277">
        <f>C57*0.75</f>
        <v>0</v>
      </c>
      <c r="D55" s="278">
        <f t="shared" ref="D55:H59" si="7">(D$54*$C55)-$G$47</f>
        <v>0</v>
      </c>
      <c r="E55" s="279">
        <f t="shared" si="7"/>
        <v>0</v>
      </c>
      <c r="F55" s="279">
        <f t="shared" si="7"/>
        <v>0</v>
      </c>
      <c r="G55" s="279">
        <f t="shared" si="7"/>
        <v>0</v>
      </c>
      <c r="H55" s="280">
        <f t="shared" si="7"/>
        <v>0</v>
      </c>
    </row>
    <row r="56" spans="2:8" ht="15" customHeight="1" x14ac:dyDescent="0.25">
      <c r="B56" s="276">
        <v>-0.1</v>
      </c>
      <c r="C56" s="277">
        <f>C57*0.9</f>
        <v>0</v>
      </c>
      <c r="D56" s="281">
        <f t="shared" si="7"/>
        <v>0</v>
      </c>
      <c r="E56" s="275">
        <f t="shared" si="7"/>
        <v>0</v>
      </c>
      <c r="F56" s="275">
        <f t="shared" si="7"/>
        <v>0</v>
      </c>
      <c r="G56" s="275">
        <f t="shared" si="7"/>
        <v>0</v>
      </c>
      <c r="H56" s="282">
        <f t="shared" si="7"/>
        <v>0</v>
      </c>
    </row>
    <row r="57" spans="2:8" ht="15" customHeight="1" x14ac:dyDescent="0.25">
      <c r="B57" s="283" t="s">
        <v>423</v>
      </c>
      <c r="C57" s="277">
        <f>'Crop 4 - Input'!F19</f>
        <v>0</v>
      </c>
      <c r="D57" s="281">
        <f t="shared" si="7"/>
        <v>0</v>
      </c>
      <c r="E57" s="275">
        <f t="shared" si="7"/>
        <v>0</v>
      </c>
      <c r="F57" s="275">
        <f t="shared" si="7"/>
        <v>0</v>
      </c>
      <c r="G57" s="275">
        <f t="shared" si="7"/>
        <v>0</v>
      </c>
      <c r="H57" s="282">
        <f t="shared" si="7"/>
        <v>0</v>
      </c>
    </row>
    <row r="58" spans="2:8" ht="15" customHeight="1" x14ac:dyDescent="0.25">
      <c r="B58" s="276">
        <v>0.1</v>
      </c>
      <c r="C58" s="277">
        <f>C57*1.1</f>
        <v>0</v>
      </c>
      <c r="D58" s="281">
        <f t="shared" si="7"/>
        <v>0</v>
      </c>
      <c r="E58" s="275">
        <f t="shared" si="7"/>
        <v>0</v>
      </c>
      <c r="F58" s="275">
        <f t="shared" si="7"/>
        <v>0</v>
      </c>
      <c r="G58" s="275">
        <f t="shared" si="7"/>
        <v>0</v>
      </c>
      <c r="H58" s="282">
        <f t="shared" si="7"/>
        <v>0</v>
      </c>
    </row>
    <row r="59" spans="2:8" ht="15" customHeight="1" x14ac:dyDescent="0.25">
      <c r="B59" s="276">
        <v>0.25</v>
      </c>
      <c r="C59" s="277">
        <f>C57*1.25</f>
        <v>0</v>
      </c>
      <c r="D59" s="284">
        <f t="shared" si="7"/>
        <v>0</v>
      </c>
      <c r="E59" s="285">
        <f t="shared" si="7"/>
        <v>0</v>
      </c>
      <c r="F59" s="285">
        <f t="shared" si="7"/>
        <v>0</v>
      </c>
      <c r="G59" s="285">
        <f t="shared" si="7"/>
        <v>0</v>
      </c>
      <c r="H59" s="286">
        <f t="shared" si="7"/>
        <v>0</v>
      </c>
    </row>
    <row r="60" spans="2:8" ht="10.15" customHeight="1" thickBot="1" x14ac:dyDescent="0.3">
      <c r="B60" s="240"/>
      <c r="C60" s="240"/>
      <c r="D60" s="240"/>
      <c r="E60" s="240"/>
      <c r="F60" s="240"/>
      <c r="G60" s="240"/>
      <c r="H60" s="240"/>
    </row>
    <row r="73" spans="27:28" ht="15" customHeight="1" x14ac:dyDescent="0.25">
      <c r="AA73" s="551" t="s">
        <v>428</v>
      </c>
      <c r="AB73" s="551"/>
    </row>
    <row r="74" spans="27:28" ht="15" customHeight="1" x14ac:dyDescent="0.25">
      <c r="AA74" s="24" t="s">
        <v>429</v>
      </c>
      <c r="AB74" s="24"/>
    </row>
    <row r="75" spans="27:28" ht="15" customHeight="1" x14ac:dyDescent="0.25">
      <c r="AA75" s="248" t="s">
        <v>430</v>
      </c>
      <c r="AB75" s="249">
        <f>(General!E49*General!M49)+(General!E50*General!M50)+(General!E51*General!M51)+(General!E52*General!M52)+(General!E53*General!M53)+(General!E54*General!M54)</f>
        <v>0</v>
      </c>
    </row>
    <row r="76" spans="27:28" ht="15" customHeight="1" x14ac:dyDescent="0.25">
      <c r="AA76" s="250" t="s">
        <v>46</v>
      </c>
      <c r="AB76" s="251">
        <f>'Crop 4 - Input'!L80</f>
        <v>0</v>
      </c>
    </row>
    <row r="77" spans="27:28" ht="15" customHeight="1" x14ac:dyDescent="0.25">
      <c r="AA77" s="248" t="s">
        <v>76</v>
      </c>
      <c r="AB77" s="249">
        <f>SUM(AB75:AB76)</f>
        <v>0</v>
      </c>
    </row>
    <row r="78" spans="27:28" ht="15" customHeight="1" x14ac:dyDescent="0.25">
      <c r="AA78" s="24" t="s">
        <v>431</v>
      </c>
      <c r="AB78" s="249">
        <f>AB75*General!U58</f>
        <v>0</v>
      </c>
    </row>
    <row r="79" spans="27:28" ht="15" customHeight="1" thickBot="1" x14ac:dyDescent="0.3">
      <c r="AA79" s="252" t="s">
        <v>432</v>
      </c>
      <c r="AB79" s="253" t="e">
        <f>AB75*General!#REF!</f>
        <v>#REF!</v>
      </c>
    </row>
    <row r="80" spans="27:28" ht="15" customHeight="1" thickTop="1" x14ac:dyDescent="0.25">
      <c r="AA80" s="24" t="s">
        <v>168</v>
      </c>
      <c r="AB80" s="249" t="e">
        <f>AB77+AB78+AB79</f>
        <v>#REF!</v>
      </c>
    </row>
  </sheetData>
  <sheetProtection algorithmName="SHA-512" hashValue="55ck9gEWfByW4CJ6nYPFjUM7QAzzL6dC1v8wTj3VYng/A5U7o0Ua/WaMXmd0089NNBzk7hPMYysbJEoH3yWhEA==" saltValue="LfP+IeCmLNpHFlzTFcP4ew==" spinCount="100000" sheet="1" objects="1" scenarios="1"/>
  <mergeCells count="27">
    <mergeCell ref="AA73:AB73"/>
    <mergeCell ref="B25:C25"/>
    <mergeCell ref="B26:C26"/>
    <mergeCell ref="B27:D27"/>
    <mergeCell ref="B28:C28"/>
    <mergeCell ref="B29:C29"/>
    <mergeCell ref="B30:C30"/>
    <mergeCell ref="B31:C31"/>
    <mergeCell ref="B32:C32"/>
    <mergeCell ref="B33:C33"/>
    <mergeCell ref="B34:C34"/>
    <mergeCell ref="D52:H52"/>
    <mergeCell ref="B24:C24"/>
    <mergeCell ref="B3:H3"/>
    <mergeCell ref="B7:H7"/>
    <mergeCell ref="F8:H8"/>
    <mergeCell ref="B10:C10"/>
    <mergeCell ref="B11:C11"/>
    <mergeCell ref="B12:C12"/>
    <mergeCell ref="B13:C13"/>
    <mergeCell ref="B17:H17"/>
    <mergeCell ref="B21:C21"/>
    <mergeCell ref="B22:C22"/>
    <mergeCell ref="B23:C23"/>
    <mergeCell ref="F18:H18"/>
    <mergeCell ref="B4:H4"/>
    <mergeCell ref="B6:D6"/>
  </mergeCells>
  <printOptions horizontalCentered="1"/>
  <pageMargins left="0.45" right="0.45" top="0.5" bottom="0.5" header="0" footer="0"/>
  <pageSetup scale="78" orientation="portrait" horizontalDpi="4294967295" verticalDpi="4294967295"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H154"/>
  <sheetViews>
    <sheetView showGridLines="0" showRowColHeaders="0" zoomScaleNormal="100" workbookViewId="0">
      <selection activeCell="K6" sqref="K6"/>
    </sheetView>
  </sheetViews>
  <sheetFormatPr defaultColWidth="8.85546875" defaultRowHeight="15" customHeight="1" x14ac:dyDescent="0.25"/>
  <cols>
    <col min="1" max="1" width="2.85546875" style="4" customWidth="1"/>
    <col min="2" max="2" width="0.85546875" style="4" customWidth="1"/>
    <col min="3" max="3" width="1.7109375" style="4" customWidth="1"/>
    <col min="4" max="4" width="17.7109375" style="4" customWidth="1"/>
    <col min="5" max="5" width="0.85546875" style="4" customWidth="1"/>
    <col min="6" max="6" width="8.7109375" style="4" customWidth="1"/>
    <col min="7" max="7" width="0.85546875" style="4" customWidth="1"/>
    <col min="8" max="8" width="9.7109375" style="4" customWidth="1"/>
    <col min="9" max="9" width="0.85546875" style="4" customWidth="1"/>
    <col min="10" max="11" width="8.7109375" style="4" customWidth="1"/>
    <col min="12" max="12" width="10.85546875" style="4" customWidth="1"/>
    <col min="13" max="13" width="0.85546875" style="4" customWidth="1"/>
    <col min="14" max="14" width="2.85546875" style="4" customWidth="1"/>
    <col min="15" max="15" width="0.85546875" style="4" customWidth="1"/>
    <col min="16" max="27" width="4.85546875" style="4" customWidth="1"/>
    <col min="28" max="28" width="0.85546875" style="4" customWidth="1"/>
    <col min="29" max="29" width="6.85546875" style="44" customWidth="1"/>
    <col min="30" max="16384" width="8.85546875" style="4"/>
  </cols>
  <sheetData>
    <row r="2" spans="2:29" ht="15" customHeight="1" thickBot="1" x14ac:dyDescent="0.3">
      <c r="C2" s="529" t="s">
        <v>460</v>
      </c>
      <c r="D2" s="529"/>
      <c r="E2" s="529"/>
      <c r="F2" s="529"/>
    </row>
    <row r="3" spans="2:29" ht="5.0999999999999996" customHeight="1" x14ac:dyDescent="0.25">
      <c r="B3" s="51"/>
      <c r="C3" s="61"/>
      <c r="D3" s="61"/>
      <c r="E3" s="61"/>
      <c r="F3" s="52"/>
      <c r="G3" s="52"/>
      <c r="H3" s="52"/>
      <c r="I3" s="52"/>
      <c r="J3" s="52"/>
      <c r="K3" s="52"/>
      <c r="L3" s="52"/>
      <c r="M3" s="55"/>
      <c r="X3" s="533" t="s">
        <v>389</v>
      </c>
      <c r="Y3" s="534"/>
      <c r="Z3" s="534"/>
      <c r="AA3" s="534"/>
      <c r="AB3" s="535"/>
    </row>
    <row r="4" spans="2:29" ht="15" customHeight="1" x14ac:dyDescent="0.25">
      <c r="B4" s="56"/>
      <c r="C4" s="50" t="s">
        <v>17</v>
      </c>
      <c r="D4" s="50"/>
      <c r="H4" s="530" t="str">
        <f>'Basic Information'!D18</f>
        <v>Crop</v>
      </c>
      <c r="I4" s="530"/>
      <c r="J4" s="530"/>
      <c r="K4" s="530"/>
      <c r="L4" s="93"/>
      <c r="M4" s="58"/>
      <c r="X4" s="536"/>
      <c r="Y4" s="537"/>
      <c r="Z4" s="537"/>
      <c r="AA4" s="537"/>
      <c r="AB4" s="538"/>
    </row>
    <row r="5" spans="2:29" ht="5.0999999999999996" customHeight="1" x14ac:dyDescent="0.25">
      <c r="B5" s="56"/>
      <c r="C5" s="50"/>
      <c r="D5" s="50"/>
      <c r="I5" s="62"/>
      <c r="J5" s="62"/>
      <c r="K5" s="62"/>
      <c r="L5" s="62"/>
      <c r="M5" s="58"/>
      <c r="X5" s="536"/>
      <c r="Y5" s="537"/>
      <c r="Z5" s="537"/>
      <c r="AA5" s="537"/>
      <c r="AB5" s="538"/>
    </row>
    <row r="6" spans="2:29" ht="15" customHeight="1" x14ac:dyDescent="0.25">
      <c r="B6" s="56"/>
      <c r="C6" s="50" t="s">
        <v>277</v>
      </c>
      <c r="D6" s="50"/>
      <c r="I6" s="50"/>
      <c r="J6" s="50"/>
      <c r="K6" s="96">
        <v>0</v>
      </c>
      <c r="L6" s="98"/>
      <c r="M6" s="58"/>
      <c r="X6" s="536"/>
      <c r="Y6" s="537"/>
      <c r="Z6" s="537"/>
      <c r="AA6" s="537"/>
      <c r="AB6" s="538"/>
    </row>
    <row r="7" spans="2:29" ht="5.0999999999999996" customHeight="1" thickBot="1" x14ac:dyDescent="0.3">
      <c r="B7" s="59"/>
      <c r="C7" s="6"/>
      <c r="D7" s="6"/>
      <c r="E7" s="6"/>
      <c r="F7" s="6"/>
      <c r="G7" s="6"/>
      <c r="H7" s="6"/>
      <c r="I7" s="6"/>
      <c r="J7" s="6"/>
      <c r="K7" s="6"/>
      <c r="L7" s="6"/>
      <c r="M7" s="60"/>
      <c r="X7" s="536"/>
      <c r="Y7" s="537"/>
      <c r="Z7" s="537"/>
      <c r="AA7" s="537"/>
      <c r="AB7" s="538"/>
    </row>
    <row r="8" spans="2:29" ht="15" customHeight="1" x14ac:dyDescent="0.25">
      <c r="X8" s="539"/>
      <c r="Y8" s="540"/>
      <c r="Z8" s="540"/>
      <c r="AA8" s="540"/>
      <c r="AB8" s="541"/>
    </row>
    <row r="9" spans="2:29" ht="15" customHeight="1" thickBot="1" x14ac:dyDescent="0.3">
      <c r="C9" s="35" t="s">
        <v>128</v>
      </c>
      <c r="D9" s="5"/>
      <c r="Q9" s="6"/>
      <c r="R9" s="6"/>
    </row>
    <row r="10" spans="2:29" ht="15" customHeight="1" x14ac:dyDescent="0.25">
      <c r="B10" s="51"/>
      <c r="C10" s="52"/>
      <c r="D10" s="52"/>
      <c r="E10" s="52"/>
      <c r="F10" s="53" t="s">
        <v>60</v>
      </c>
      <c r="G10" s="53"/>
      <c r="H10" s="52"/>
      <c r="I10" s="52"/>
      <c r="J10" s="53" t="s">
        <v>63</v>
      </c>
      <c r="K10" s="54" t="s">
        <v>125</v>
      </c>
      <c r="L10" s="53" t="s">
        <v>66</v>
      </c>
      <c r="M10" s="55"/>
      <c r="O10" s="51"/>
      <c r="P10" s="491" t="s">
        <v>127</v>
      </c>
      <c r="Q10" s="491"/>
      <c r="R10" s="491"/>
      <c r="S10" s="491"/>
      <c r="T10" s="491"/>
      <c r="U10" s="491"/>
      <c r="V10" s="491"/>
      <c r="W10" s="491"/>
      <c r="X10" s="491"/>
      <c r="Y10" s="491"/>
      <c r="Z10" s="491"/>
      <c r="AA10" s="491"/>
      <c r="AB10" s="71"/>
    </row>
    <row r="11" spans="2:29" ht="15" customHeight="1" x14ac:dyDescent="0.25">
      <c r="B11" s="56"/>
      <c r="C11" s="11" t="s">
        <v>124</v>
      </c>
      <c r="D11" s="11"/>
      <c r="E11" s="11"/>
      <c r="F11" s="57" t="s">
        <v>61</v>
      </c>
      <c r="G11" s="57"/>
      <c r="H11" s="57" t="s">
        <v>62</v>
      </c>
      <c r="I11" s="11"/>
      <c r="J11" s="57" t="s">
        <v>64</v>
      </c>
      <c r="K11" s="57" t="s">
        <v>61</v>
      </c>
      <c r="L11" s="57" t="s">
        <v>357</v>
      </c>
      <c r="M11" s="58"/>
      <c r="O11" s="56"/>
      <c r="P11" s="74" t="s">
        <v>102</v>
      </c>
      <c r="Q11" s="74" t="s">
        <v>103</v>
      </c>
      <c r="R11" s="74" t="s">
        <v>104</v>
      </c>
      <c r="S11" s="74" t="s">
        <v>105</v>
      </c>
      <c r="T11" s="74" t="s">
        <v>106</v>
      </c>
      <c r="U11" s="74" t="s">
        <v>107</v>
      </c>
      <c r="V11" s="74" t="s">
        <v>108</v>
      </c>
      <c r="W11" s="74" t="s">
        <v>109</v>
      </c>
      <c r="X11" s="74" t="s">
        <v>110</v>
      </c>
      <c r="Y11" s="74" t="s">
        <v>111</v>
      </c>
      <c r="Z11" s="74" t="s">
        <v>112</v>
      </c>
      <c r="AA11" s="74" t="s">
        <v>113</v>
      </c>
      <c r="AB11" s="73"/>
    </row>
    <row r="12" spans="2:29" ht="5.0999999999999996" customHeight="1" x14ac:dyDescent="0.25">
      <c r="B12" s="56"/>
      <c r="M12" s="58"/>
      <c r="O12" s="56"/>
      <c r="P12" s="7"/>
      <c r="Q12" s="7"/>
      <c r="R12" s="7"/>
      <c r="S12" s="7"/>
      <c r="T12" s="7"/>
      <c r="U12" s="7"/>
      <c r="V12" s="7"/>
      <c r="W12" s="7"/>
      <c r="X12" s="7"/>
      <c r="Y12" s="7"/>
      <c r="Z12" s="7"/>
      <c r="AA12" s="7"/>
      <c r="AB12" s="73"/>
    </row>
    <row r="13" spans="2:29" ht="15" customHeight="1" x14ac:dyDescent="0.25">
      <c r="B13" s="56"/>
      <c r="C13" s="4" t="s">
        <v>416</v>
      </c>
      <c r="M13" s="58"/>
      <c r="O13" s="56"/>
      <c r="P13" s="7"/>
      <c r="Q13" s="7"/>
      <c r="R13" s="7"/>
      <c r="S13" s="7"/>
      <c r="T13" s="7"/>
      <c r="U13" s="7"/>
      <c r="V13" s="7"/>
      <c r="W13" s="7"/>
      <c r="X13" s="7"/>
      <c r="Y13" s="7"/>
      <c r="Z13" s="7"/>
      <c r="AA13" s="7"/>
      <c r="AB13" s="73"/>
    </row>
    <row r="14" spans="2:29" ht="15" customHeight="1" x14ac:dyDescent="0.25">
      <c r="B14" s="56"/>
      <c r="D14" s="225" t="s">
        <v>17</v>
      </c>
      <c r="F14" s="183">
        <v>0</v>
      </c>
      <c r="H14" s="186" t="s">
        <v>355</v>
      </c>
      <c r="J14" s="183">
        <v>0</v>
      </c>
      <c r="K14" s="18">
        <f>F14*J14</f>
        <v>0</v>
      </c>
      <c r="L14" s="18">
        <f>K14*$K$6</f>
        <v>0</v>
      </c>
      <c r="M14" s="58"/>
      <c r="O14" s="56"/>
      <c r="P14" s="178">
        <v>0</v>
      </c>
      <c r="Q14" s="178">
        <v>0</v>
      </c>
      <c r="R14" s="178">
        <v>0</v>
      </c>
      <c r="S14" s="178">
        <v>0</v>
      </c>
      <c r="T14" s="178">
        <v>0</v>
      </c>
      <c r="U14" s="178">
        <v>0</v>
      </c>
      <c r="V14" s="178">
        <v>0</v>
      </c>
      <c r="W14" s="178">
        <v>0</v>
      </c>
      <c r="X14" s="178">
        <v>0</v>
      </c>
      <c r="Y14" s="178">
        <v>0</v>
      </c>
      <c r="Z14" s="178">
        <v>0</v>
      </c>
      <c r="AA14" s="178">
        <v>0</v>
      </c>
      <c r="AB14" s="16"/>
      <c r="AC14" s="45">
        <f>SUM(P14:AA14)</f>
        <v>0</v>
      </c>
    </row>
    <row r="15" spans="2:29" ht="15" customHeight="1" x14ac:dyDescent="0.25">
      <c r="B15" s="56"/>
      <c r="D15" s="4" t="str">
        <f>D14</f>
        <v>Crop</v>
      </c>
      <c r="F15" s="183">
        <v>0</v>
      </c>
      <c r="H15" s="7" t="str">
        <f>H14</f>
        <v>Harv. Units</v>
      </c>
      <c r="J15" s="183">
        <v>0</v>
      </c>
      <c r="K15" s="18">
        <f>F15*J15</f>
        <v>0</v>
      </c>
      <c r="L15" s="18">
        <f t="shared" ref="L15:L23" si="0">K15*$K$6</f>
        <v>0</v>
      </c>
      <c r="M15" s="58"/>
      <c r="O15" s="56"/>
      <c r="P15" s="178">
        <v>0</v>
      </c>
      <c r="Q15" s="178">
        <v>0</v>
      </c>
      <c r="R15" s="178">
        <v>0</v>
      </c>
      <c r="S15" s="178">
        <v>0</v>
      </c>
      <c r="T15" s="178">
        <v>0</v>
      </c>
      <c r="U15" s="178">
        <v>0</v>
      </c>
      <c r="V15" s="178">
        <v>0</v>
      </c>
      <c r="W15" s="178">
        <v>0</v>
      </c>
      <c r="X15" s="178">
        <v>0</v>
      </c>
      <c r="Y15" s="178">
        <v>0</v>
      </c>
      <c r="Z15" s="178">
        <v>0</v>
      </c>
      <c r="AA15" s="178">
        <v>0</v>
      </c>
      <c r="AB15" s="16"/>
      <c r="AC15" s="45">
        <f t="shared" ref="AC15:AC23" si="1">SUM(P15:AA15)</f>
        <v>0</v>
      </c>
    </row>
    <row r="16" spans="2:29" ht="15" customHeight="1" x14ac:dyDescent="0.25">
      <c r="B16" s="56"/>
      <c r="D16" s="4" t="str">
        <f>D14</f>
        <v>Crop</v>
      </c>
      <c r="F16" s="183">
        <v>0</v>
      </c>
      <c r="H16" s="7" t="str">
        <f>H14</f>
        <v>Harv. Units</v>
      </c>
      <c r="J16" s="183">
        <v>0</v>
      </c>
      <c r="K16" s="18">
        <f>F16*J16</f>
        <v>0</v>
      </c>
      <c r="L16" s="18">
        <f t="shared" si="0"/>
        <v>0</v>
      </c>
      <c r="M16" s="58"/>
      <c r="O16" s="56"/>
      <c r="P16" s="178">
        <v>0</v>
      </c>
      <c r="Q16" s="178">
        <v>0</v>
      </c>
      <c r="R16" s="178">
        <v>0</v>
      </c>
      <c r="S16" s="178">
        <v>0</v>
      </c>
      <c r="T16" s="178">
        <v>0</v>
      </c>
      <c r="U16" s="178">
        <v>0</v>
      </c>
      <c r="V16" s="178">
        <v>0</v>
      </c>
      <c r="W16" s="178">
        <v>0</v>
      </c>
      <c r="X16" s="178">
        <v>0</v>
      </c>
      <c r="Y16" s="178">
        <v>0</v>
      </c>
      <c r="Z16" s="178">
        <v>0</v>
      </c>
      <c r="AA16" s="178">
        <v>0</v>
      </c>
      <c r="AB16" s="16"/>
      <c r="AC16" s="45">
        <f t="shared" si="1"/>
        <v>0</v>
      </c>
    </row>
    <row r="17" spans="2:29" ht="15" customHeight="1" x14ac:dyDescent="0.25">
      <c r="B17" s="56"/>
      <c r="D17" s="4" t="str">
        <f>D14</f>
        <v>Crop</v>
      </c>
      <c r="F17" s="183">
        <v>0</v>
      </c>
      <c r="H17" s="7" t="str">
        <f>H14</f>
        <v>Harv. Units</v>
      </c>
      <c r="J17" s="183">
        <v>0</v>
      </c>
      <c r="K17" s="18">
        <f>F17*J17</f>
        <v>0</v>
      </c>
      <c r="L17" s="18">
        <f t="shared" si="0"/>
        <v>0</v>
      </c>
      <c r="M17" s="58"/>
      <c r="O17" s="56"/>
      <c r="P17" s="178">
        <v>0</v>
      </c>
      <c r="Q17" s="178">
        <v>0</v>
      </c>
      <c r="R17" s="178">
        <v>0</v>
      </c>
      <c r="S17" s="178">
        <v>0</v>
      </c>
      <c r="T17" s="178">
        <v>0</v>
      </c>
      <c r="U17" s="178">
        <v>0</v>
      </c>
      <c r="V17" s="178">
        <v>0</v>
      </c>
      <c r="W17" s="178">
        <v>0</v>
      </c>
      <c r="X17" s="178">
        <v>0</v>
      </c>
      <c r="Y17" s="178">
        <v>0</v>
      </c>
      <c r="Z17" s="178">
        <v>0</v>
      </c>
      <c r="AA17" s="178">
        <v>0</v>
      </c>
      <c r="AB17" s="16"/>
      <c r="AC17" s="45">
        <f t="shared" si="1"/>
        <v>0</v>
      </c>
    </row>
    <row r="18" spans="2:29" ht="5.0999999999999996" customHeight="1" x14ac:dyDescent="0.25">
      <c r="B18" s="56"/>
      <c r="C18" s="11"/>
      <c r="D18" s="11"/>
      <c r="E18" s="11"/>
      <c r="F18" s="11"/>
      <c r="G18" s="11"/>
      <c r="H18" s="11"/>
      <c r="I18" s="11"/>
      <c r="J18" s="11"/>
      <c r="K18" s="226"/>
      <c r="L18" s="226"/>
      <c r="M18" s="58"/>
      <c r="O18" s="56"/>
      <c r="P18" s="228"/>
      <c r="Q18" s="228"/>
      <c r="R18" s="228"/>
      <c r="S18" s="228"/>
      <c r="T18" s="228"/>
      <c r="U18" s="228"/>
      <c r="V18" s="228"/>
      <c r="W18" s="228"/>
      <c r="X18" s="228"/>
      <c r="Y18" s="228"/>
      <c r="Z18" s="228"/>
      <c r="AA18" s="228"/>
      <c r="AB18" s="16"/>
      <c r="AC18" s="45"/>
    </row>
    <row r="19" spans="2:29" ht="15" customHeight="1" x14ac:dyDescent="0.25">
      <c r="B19" s="56"/>
      <c r="D19" s="4" t="s">
        <v>168</v>
      </c>
      <c r="F19" s="9">
        <f>SUM(F14:F18)</f>
        <v>0</v>
      </c>
      <c r="H19" s="239" t="s">
        <v>425</v>
      </c>
      <c r="J19" s="9">
        <f>IF(SUM(J14:J17)&gt;0,AVERAGEIF(J14:J17,"&gt;0"),0)</f>
        <v>0</v>
      </c>
      <c r="K19" s="18">
        <f t="shared" ref="K19:L19" si="2">SUM(K14:K18)</f>
        <v>0</v>
      </c>
      <c r="L19" s="18">
        <f t="shared" si="2"/>
        <v>0</v>
      </c>
      <c r="M19" s="58"/>
      <c r="O19" s="56"/>
      <c r="P19" s="228"/>
      <c r="Q19" s="228"/>
      <c r="R19" s="228"/>
      <c r="S19" s="228"/>
      <c r="T19" s="228"/>
      <c r="U19" s="228"/>
      <c r="V19" s="228"/>
      <c r="W19" s="228"/>
      <c r="X19" s="228"/>
      <c r="Y19" s="228"/>
      <c r="Z19" s="228"/>
      <c r="AA19" s="228"/>
      <c r="AB19" s="16"/>
      <c r="AC19" s="45"/>
    </row>
    <row r="20" spans="2:29" ht="15" customHeight="1" x14ac:dyDescent="0.25">
      <c r="B20" s="56"/>
      <c r="C20" s="4" t="s">
        <v>3</v>
      </c>
      <c r="K20" s="18"/>
      <c r="L20" s="18"/>
      <c r="M20" s="58"/>
      <c r="O20" s="56"/>
      <c r="P20" s="228"/>
      <c r="Q20" s="228"/>
      <c r="R20" s="228"/>
      <c r="S20" s="228"/>
      <c r="T20" s="228"/>
      <c r="U20" s="228"/>
      <c r="V20" s="228"/>
      <c r="W20" s="228"/>
      <c r="X20" s="228"/>
      <c r="Y20" s="228"/>
      <c r="Z20" s="228"/>
      <c r="AA20" s="228"/>
      <c r="AB20" s="16"/>
      <c r="AC20" s="45"/>
    </row>
    <row r="21" spans="2:29" ht="15" customHeight="1" x14ac:dyDescent="0.25">
      <c r="B21" s="56"/>
      <c r="D21" s="227" t="s">
        <v>3</v>
      </c>
      <c r="F21" s="183">
        <v>0</v>
      </c>
      <c r="H21" s="186" t="s">
        <v>20</v>
      </c>
      <c r="J21" s="183">
        <v>0</v>
      </c>
      <c r="K21" s="18">
        <f>F21*J21</f>
        <v>0</v>
      </c>
      <c r="L21" s="18">
        <f t="shared" ref="L21" si="3">K21*$K$6</f>
        <v>0</v>
      </c>
      <c r="M21" s="58"/>
      <c r="O21" s="56"/>
      <c r="P21" s="178">
        <v>0</v>
      </c>
      <c r="Q21" s="178">
        <v>0</v>
      </c>
      <c r="R21" s="178">
        <v>0</v>
      </c>
      <c r="S21" s="178">
        <v>0</v>
      </c>
      <c r="T21" s="178">
        <v>0</v>
      </c>
      <c r="U21" s="178">
        <v>0</v>
      </c>
      <c r="V21" s="178">
        <v>0</v>
      </c>
      <c r="W21" s="178">
        <v>0</v>
      </c>
      <c r="X21" s="178">
        <v>0</v>
      </c>
      <c r="Y21" s="178">
        <v>0</v>
      </c>
      <c r="Z21" s="178">
        <v>0</v>
      </c>
      <c r="AA21" s="178">
        <v>0</v>
      </c>
      <c r="AB21" s="16"/>
      <c r="AC21" s="45">
        <f t="shared" ref="AC21" si="4">SUM(P21:AA21)</f>
        <v>0</v>
      </c>
    </row>
    <row r="22" spans="2:29" ht="15" customHeight="1" x14ac:dyDescent="0.25">
      <c r="B22" s="56"/>
      <c r="D22" s="4" t="s">
        <v>417</v>
      </c>
      <c r="F22" s="183">
        <v>0</v>
      </c>
      <c r="H22" s="186" t="s">
        <v>20</v>
      </c>
      <c r="J22" s="183">
        <v>0</v>
      </c>
      <c r="K22" s="18">
        <f>F22*J22</f>
        <v>0</v>
      </c>
      <c r="L22" s="18">
        <f t="shared" si="0"/>
        <v>0</v>
      </c>
      <c r="M22" s="58"/>
      <c r="O22" s="56"/>
      <c r="P22" s="178">
        <v>0</v>
      </c>
      <c r="Q22" s="178">
        <v>0</v>
      </c>
      <c r="R22" s="178">
        <v>0</v>
      </c>
      <c r="S22" s="178">
        <v>0</v>
      </c>
      <c r="T22" s="178">
        <v>0</v>
      </c>
      <c r="U22" s="178">
        <v>0</v>
      </c>
      <c r="V22" s="178">
        <v>0</v>
      </c>
      <c r="W22" s="178">
        <v>0</v>
      </c>
      <c r="X22" s="178">
        <v>0</v>
      </c>
      <c r="Y22" s="178">
        <v>0</v>
      </c>
      <c r="Z22" s="178">
        <v>0</v>
      </c>
      <c r="AA22" s="178">
        <v>0</v>
      </c>
      <c r="AB22" s="16"/>
      <c r="AC22" s="45">
        <f t="shared" si="1"/>
        <v>0</v>
      </c>
    </row>
    <row r="23" spans="2:29" ht="15" customHeight="1" x14ac:dyDescent="0.25">
      <c r="B23" s="56"/>
      <c r="D23" s="521" t="s">
        <v>67</v>
      </c>
      <c r="E23" s="521"/>
      <c r="K23" s="184">
        <v>0</v>
      </c>
      <c r="L23" s="18">
        <f t="shared" si="0"/>
        <v>0</v>
      </c>
      <c r="M23" s="58"/>
      <c r="O23" s="56"/>
      <c r="P23" s="178">
        <v>0</v>
      </c>
      <c r="Q23" s="178">
        <v>0</v>
      </c>
      <c r="R23" s="178">
        <v>0</v>
      </c>
      <c r="S23" s="178">
        <v>0</v>
      </c>
      <c r="T23" s="178">
        <v>0</v>
      </c>
      <c r="U23" s="178">
        <v>0</v>
      </c>
      <c r="V23" s="178">
        <v>0</v>
      </c>
      <c r="W23" s="178">
        <v>0</v>
      </c>
      <c r="X23" s="178">
        <v>0</v>
      </c>
      <c r="Y23" s="178">
        <v>0</v>
      </c>
      <c r="Z23" s="178">
        <v>0</v>
      </c>
      <c r="AA23" s="178">
        <v>0</v>
      </c>
      <c r="AB23" s="16"/>
      <c r="AC23" s="45">
        <f t="shared" si="1"/>
        <v>0</v>
      </c>
    </row>
    <row r="24" spans="2:29" ht="5.0999999999999996" customHeight="1" thickBot="1" x14ac:dyDescent="0.3">
      <c r="B24" s="56"/>
      <c r="C24" s="10"/>
      <c r="D24" s="10"/>
      <c r="E24" s="10"/>
      <c r="F24" s="10"/>
      <c r="G24" s="10"/>
      <c r="H24" s="10"/>
      <c r="I24" s="10"/>
      <c r="J24" s="10"/>
      <c r="K24" s="10"/>
      <c r="L24" s="10"/>
      <c r="M24" s="58"/>
      <c r="O24" s="59"/>
      <c r="P24" s="6"/>
      <c r="Q24" s="6"/>
      <c r="R24" s="6"/>
      <c r="S24" s="6"/>
      <c r="T24" s="6"/>
      <c r="U24" s="6"/>
      <c r="V24" s="6"/>
      <c r="W24" s="6"/>
      <c r="X24" s="6"/>
      <c r="Y24" s="6"/>
      <c r="Z24" s="6"/>
      <c r="AA24" s="6"/>
      <c r="AB24" s="60"/>
    </row>
    <row r="25" spans="2:29" ht="15" customHeight="1" thickTop="1" thickBot="1" x14ac:dyDescent="0.3">
      <c r="B25" s="59"/>
      <c r="C25" s="6" t="s">
        <v>126</v>
      </c>
      <c r="D25" s="6"/>
      <c r="E25" s="6"/>
      <c r="F25" s="6"/>
      <c r="G25" s="6"/>
      <c r="H25" s="6"/>
      <c r="I25" s="6"/>
      <c r="J25" s="6"/>
      <c r="K25" s="99">
        <f>K19+K21+K22+K23</f>
        <v>0</v>
      </c>
      <c r="L25" s="99">
        <f>L19+L21+L22+L23</f>
        <v>0</v>
      </c>
      <c r="M25" s="60"/>
    </row>
    <row r="27" spans="2:29" ht="15" customHeight="1" thickBot="1" x14ac:dyDescent="0.3">
      <c r="C27" s="35" t="s">
        <v>77</v>
      </c>
      <c r="D27" s="5"/>
    </row>
    <row r="28" spans="2:29" ht="15" customHeight="1" x14ac:dyDescent="0.25">
      <c r="B28" s="51"/>
      <c r="C28" s="52"/>
      <c r="D28" s="52"/>
      <c r="E28" s="52"/>
      <c r="F28" s="54" t="s">
        <v>60</v>
      </c>
      <c r="G28" s="52"/>
      <c r="H28" s="52"/>
      <c r="I28" s="52"/>
      <c r="J28" s="53" t="s">
        <v>63</v>
      </c>
      <c r="K28" s="53" t="s">
        <v>65</v>
      </c>
      <c r="L28" s="53" t="s">
        <v>358</v>
      </c>
      <c r="M28" s="55"/>
      <c r="O28" s="51"/>
      <c r="P28" s="528" t="s">
        <v>141</v>
      </c>
      <c r="Q28" s="528"/>
      <c r="R28" s="528"/>
      <c r="S28" s="528"/>
      <c r="T28" s="528"/>
      <c r="U28" s="528"/>
      <c r="V28" s="528"/>
      <c r="W28" s="528"/>
      <c r="X28" s="528"/>
      <c r="Y28" s="528"/>
      <c r="Z28" s="528"/>
      <c r="AA28" s="528"/>
      <c r="AB28" s="71"/>
    </row>
    <row r="29" spans="2:29" ht="15" customHeight="1" x14ac:dyDescent="0.25">
      <c r="B29" s="56"/>
      <c r="C29" s="11"/>
      <c r="D29" s="11"/>
      <c r="E29" s="11"/>
      <c r="F29" s="72" t="s">
        <v>61</v>
      </c>
      <c r="G29" s="11"/>
      <c r="H29" s="72" t="s">
        <v>62</v>
      </c>
      <c r="I29" s="11"/>
      <c r="J29" s="57" t="s">
        <v>64</v>
      </c>
      <c r="K29" s="57" t="s">
        <v>61</v>
      </c>
      <c r="L29" s="57" t="s">
        <v>359</v>
      </c>
      <c r="M29" s="58"/>
      <c r="O29" s="56"/>
      <c r="P29" s="72" t="s">
        <v>102</v>
      </c>
      <c r="Q29" s="72" t="s">
        <v>103</v>
      </c>
      <c r="R29" s="72" t="s">
        <v>104</v>
      </c>
      <c r="S29" s="72" t="s">
        <v>105</v>
      </c>
      <c r="T29" s="72" t="s">
        <v>106</v>
      </c>
      <c r="U29" s="72" t="s">
        <v>107</v>
      </c>
      <c r="V29" s="72" t="s">
        <v>108</v>
      </c>
      <c r="W29" s="72" t="s">
        <v>109</v>
      </c>
      <c r="X29" s="72" t="s">
        <v>110</v>
      </c>
      <c r="Y29" s="72" t="s">
        <v>111</v>
      </c>
      <c r="Z29" s="72" t="s">
        <v>112</v>
      </c>
      <c r="AA29" s="72" t="s">
        <v>113</v>
      </c>
      <c r="AB29" s="73"/>
    </row>
    <row r="30" spans="2:29" ht="5.0999999999999996" customHeight="1" x14ac:dyDescent="0.25">
      <c r="B30" s="56"/>
      <c r="F30" s="63"/>
      <c r="H30" s="63"/>
      <c r="J30" s="64"/>
      <c r="K30" s="64"/>
      <c r="M30" s="58"/>
      <c r="O30" s="56"/>
      <c r="AB30" s="73"/>
    </row>
    <row r="31" spans="2:29" ht="15" customHeight="1" x14ac:dyDescent="0.25">
      <c r="B31" s="56"/>
      <c r="C31" s="519" t="s">
        <v>95</v>
      </c>
      <c r="D31" s="520"/>
      <c r="F31" s="175">
        <v>0</v>
      </c>
      <c r="H31" s="7" t="s">
        <v>75</v>
      </c>
      <c r="J31" s="185">
        <v>0</v>
      </c>
      <c r="K31" s="9">
        <f>F31*J31</f>
        <v>0</v>
      </c>
      <c r="L31" s="18">
        <f>K31*$K$6</f>
        <v>0</v>
      </c>
      <c r="M31" s="58"/>
      <c r="O31" s="56"/>
      <c r="P31" s="178">
        <v>0</v>
      </c>
      <c r="Q31" s="178">
        <v>0</v>
      </c>
      <c r="R31" s="178">
        <v>0</v>
      </c>
      <c r="S31" s="178">
        <v>0</v>
      </c>
      <c r="T31" s="178">
        <v>0</v>
      </c>
      <c r="U31" s="178">
        <v>0</v>
      </c>
      <c r="V31" s="178">
        <v>0</v>
      </c>
      <c r="W31" s="178">
        <v>0</v>
      </c>
      <c r="X31" s="178">
        <v>0</v>
      </c>
      <c r="Y31" s="178">
        <v>0</v>
      </c>
      <c r="Z31" s="178">
        <v>0</v>
      </c>
      <c r="AA31" s="178">
        <v>0</v>
      </c>
      <c r="AB31" s="16"/>
      <c r="AC31" s="45">
        <f>SUM(P31:AA31)</f>
        <v>0</v>
      </c>
    </row>
    <row r="32" spans="2:29" ht="15" customHeight="1" x14ac:dyDescent="0.25">
      <c r="B32" s="56"/>
      <c r="C32" s="519" t="s">
        <v>95</v>
      </c>
      <c r="D32" s="520"/>
      <c r="F32" s="175">
        <v>0</v>
      </c>
      <c r="H32" s="7" t="s">
        <v>75</v>
      </c>
      <c r="J32" s="185">
        <v>0</v>
      </c>
      <c r="K32" s="9">
        <f>F32*J32</f>
        <v>0</v>
      </c>
      <c r="L32" s="18">
        <f t="shared" ref="L32:L35" si="5">K32*$K$6</f>
        <v>0</v>
      </c>
      <c r="M32" s="58"/>
      <c r="O32" s="56"/>
      <c r="P32" s="178">
        <v>0</v>
      </c>
      <c r="Q32" s="178">
        <v>0</v>
      </c>
      <c r="R32" s="178">
        <v>0</v>
      </c>
      <c r="S32" s="178">
        <v>0</v>
      </c>
      <c r="T32" s="178">
        <v>0</v>
      </c>
      <c r="U32" s="178">
        <v>0</v>
      </c>
      <c r="V32" s="178">
        <v>0</v>
      </c>
      <c r="W32" s="178">
        <v>0</v>
      </c>
      <c r="X32" s="178">
        <v>0</v>
      </c>
      <c r="Y32" s="178">
        <v>0</v>
      </c>
      <c r="Z32" s="178">
        <v>0</v>
      </c>
      <c r="AA32" s="178">
        <v>0</v>
      </c>
      <c r="AB32" s="16"/>
      <c r="AC32" s="45">
        <f>SUM(P32:AA32)</f>
        <v>0</v>
      </c>
    </row>
    <row r="33" spans="2:29" ht="15" customHeight="1" x14ac:dyDescent="0.25">
      <c r="B33" s="56"/>
      <c r="C33" s="519" t="s">
        <v>95</v>
      </c>
      <c r="D33" s="520"/>
      <c r="F33" s="175">
        <v>0</v>
      </c>
      <c r="H33" s="7" t="s">
        <v>75</v>
      </c>
      <c r="J33" s="185">
        <v>0</v>
      </c>
      <c r="K33" s="9">
        <f>F33*J33</f>
        <v>0</v>
      </c>
      <c r="L33" s="18">
        <f t="shared" si="5"/>
        <v>0</v>
      </c>
      <c r="M33" s="58"/>
      <c r="O33" s="56"/>
      <c r="P33" s="178">
        <v>0</v>
      </c>
      <c r="Q33" s="178">
        <v>0</v>
      </c>
      <c r="R33" s="178">
        <v>0</v>
      </c>
      <c r="S33" s="178">
        <v>0</v>
      </c>
      <c r="T33" s="178">
        <v>0</v>
      </c>
      <c r="U33" s="178">
        <v>0</v>
      </c>
      <c r="V33" s="178">
        <v>0</v>
      </c>
      <c r="W33" s="178">
        <v>0</v>
      </c>
      <c r="X33" s="178">
        <v>0</v>
      </c>
      <c r="Y33" s="178">
        <v>0</v>
      </c>
      <c r="Z33" s="178">
        <v>0</v>
      </c>
      <c r="AA33" s="178">
        <v>0</v>
      </c>
      <c r="AB33" s="16"/>
      <c r="AC33" s="45">
        <f>SUM(P33:AA33)</f>
        <v>0</v>
      </c>
    </row>
    <row r="34" spans="2:29" ht="15" customHeight="1" x14ac:dyDescent="0.25">
      <c r="B34" s="56"/>
      <c r="C34" s="519" t="s">
        <v>95</v>
      </c>
      <c r="D34" s="520"/>
      <c r="F34" s="175">
        <v>0</v>
      </c>
      <c r="H34" s="7" t="s">
        <v>75</v>
      </c>
      <c r="J34" s="185">
        <v>0</v>
      </c>
      <c r="K34" s="9">
        <f>F34*J34</f>
        <v>0</v>
      </c>
      <c r="L34" s="18">
        <f t="shared" si="5"/>
        <v>0</v>
      </c>
      <c r="M34" s="58"/>
      <c r="O34" s="56"/>
      <c r="P34" s="178">
        <v>0</v>
      </c>
      <c r="Q34" s="178">
        <v>0</v>
      </c>
      <c r="R34" s="178">
        <v>0</v>
      </c>
      <c r="S34" s="178">
        <v>0</v>
      </c>
      <c r="T34" s="178">
        <v>0</v>
      </c>
      <c r="U34" s="178">
        <v>0</v>
      </c>
      <c r="V34" s="178">
        <v>0</v>
      </c>
      <c r="W34" s="178">
        <v>0</v>
      </c>
      <c r="X34" s="178">
        <v>0</v>
      </c>
      <c r="Y34" s="178">
        <v>0</v>
      </c>
      <c r="Z34" s="178">
        <v>0</v>
      </c>
      <c r="AA34" s="178">
        <v>0</v>
      </c>
      <c r="AB34" s="16"/>
      <c r="AC34" s="45">
        <f>SUM(P34:AA34)</f>
        <v>0</v>
      </c>
    </row>
    <row r="35" spans="2:29" ht="15" customHeight="1" x14ac:dyDescent="0.25">
      <c r="B35" s="56"/>
      <c r="C35" s="519" t="s">
        <v>95</v>
      </c>
      <c r="D35" s="520"/>
      <c r="F35" s="175">
        <v>0</v>
      </c>
      <c r="H35" s="7" t="s">
        <v>75</v>
      </c>
      <c r="J35" s="185">
        <v>0</v>
      </c>
      <c r="K35" s="9">
        <f>F35*J35</f>
        <v>0</v>
      </c>
      <c r="L35" s="18">
        <f t="shared" si="5"/>
        <v>0</v>
      </c>
      <c r="M35" s="58"/>
      <c r="O35" s="56"/>
      <c r="P35" s="178">
        <v>0</v>
      </c>
      <c r="Q35" s="178">
        <v>0</v>
      </c>
      <c r="R35" s="178">
        <v>0</v>
      </c>
      <c r="S35" s="178">
        <v>0</v>
      </c>
      <c r="T35" s="178">
        <v>0</v>
      </c>
      <c r="U35" s="178">
        <v>0</v>
      </c>
      <c r="V35" s="178">
        <v>0</v>
      </c>
      <c r="W35" s="178">
        <v>0</v>
      </c>
      <c r="X35" s="178">
        <v>0</v>
      </c>
      <c r="Y35" s="178">
        <v>0</v>
      </c>
      <c r="Z35" s="178">
        <v>0</v>
      </c>
      <c r="AA35" s="178">
        <v>0</v>
      </c>
      <c r="AB35" s="16"/>
      <c r="AC35" s="45">
        <f>SUM(P35:AA35)</f>
        <v>0</v>
      </c>
    </row>
    <row r="36" spans="2:29" ht="5.0999999999999996" customHeight="1" thickBot="1" x14ac:dyDescent="0.3">
      <c r="B36" s="56"/>
      <c r="C36" s="10"/>
      <c r="D36" s="10"/>
      <c r="E36" s="10"/>
      <c r="F36" s="10"/>
      <c r="G36" s="10"/>
      <c r="H36" s="10"/>
      <c r="I36" s="10"/>
      <c r="J36" s="10"/>
      <c r="K36" s="10"/>
      <c r="L36" s="10"/>
      <c r="M36" s="58"/>
      <c r="O36" s="59"/>
      <c r="P36" s="6"/>
      <c r="Q36" s="6"/>
      <c r="R36" s="6"/>
      <c r="S36" s="6"/>
      <c r="T36" s="6"/>
      <c r="U36" s="6"/>
      <c r="V36" s="6"/>
      <c r="W36" s="6"/>
      <c r="X36" s="6"/>
      <c r="Y36" s="6"/>
      <c r="Z36" s="6"/>
      <c r="AA36" s="6"/>
      <c r="AB36" s="60"/>
    </row>
    <row r="37" spans="2:29" ht="15" customHeight="1" thickTop="1" thickBot="1" x14ac:dyDescent="0.3">
      <c r="B37" s="59"/>
      <c r="C37" s="6" t="s">
        <v>76</v>
      </c>
      <c r="D37" s="6"/>
      <c r="E37" s="6"/>
      <c r="F37" s="6"/>
      <c r="G37" s="6"/>
      <c r="H37" s="6"/>
      <c r="I37" s="6"/>
      <c r="J37" s="6"/>
      <c r="K37" s="65">
        <f>SUM(K31:K36)</f>
        <v>0</v>
      </c>
      <c r="L37" s="99">
        <f>SUM(L31:L36)</f>
        <v>0</v>
      </c>
      <c r="M37" s="60"/>
    </row>
    <row r="39" spans="2:29" ht="15" customHeight="1" thickBot="1" x14ac:dyDescent="0.3">
      <c r="C39" s="2" t="s">
        <v>43</v>
      </c>
      <c r="D39" s="5"/>
    </row>
    <row r="40" spans="2:29" ht="15" customHeight="1" x14ac:dyDescent="0.25">
      <c r="B40" s="51"/>
      <c r="C40" s="52"/>
      <c r="D40" s="52"/>
      <c r="E40" s="52"/>
      <c r="F40" s="54" t="s">
        <v>60</v>
      </c>
      <c r="G40" s="52"/>
      <c r="H40" s="52"/>
      <c r="I40" s="52"/>
      <c r="J40" s="53" t="s">
        <v>63</v>
      </c>
      <c r="K40" s="53" t="s">
        <v>65</v>
      </c>
      <c r="L40" s="53" t="s">
        <v>358</v>
      </c>
      <c r="M40" s="55"/>
      <c r="O40" s="51"/>
      <c r="P40" s="528" t="s">
        <v>141</v>
      </c>
      <c r="Q40" s="528"/>
      <c r="R40" s="528"/>
      <c r="S40" s="528"/>
      <c r="T40" s="528"/>
      <c r="U40" s="528"/>
      <c r="V40" s="528"/>
      <c r="W40" s="528"/>
      <c r="X40" s="528"/>
      <c r="Y40" s="528"/>
      <c r="Z40" s="528"/>
      <c r="AA40" s="528"/>
      <c r="AB40" s="71"/>
    </row>
    <row r="41" spans="2:29" ht="15" customHeight="1" x14ac:dyDescent="0.25">
      <c r="B41" s="56"/>
      <c r="C41" s="11"/>
      <c r="D41" s="11"/>
      <c r="E41" s="11"/>
      <c r="F41" s="72" t="s">
        <v>61</v>
      </c>
      <c r="G41" s="11"/>
      <c r="H41" s="72" t="s">
        <v>62</v>
      </c>
      <c r="I41" s="11"/>
      <c r="J41" s="57" t="s">
        <v>64</v>
      </c>
      <c r="K41" s="57" t="s">
        <v>61</v>
      </c>
      <c r="L41" s="57" t="s">
        <v>359</v>
      </c>
      <c r="M41" s="58"/>
      <c r="O41" s="56"/>
      <c r="P41" s="72" t="s">
        <v>102</v>
      </c>
      <c r="Q41" s="72" t="s">
        <v>103</v>
      </c>
      <c r="R41" s="72" t="s">
        <v>104</v>
      </c>
      <c r="S41" s="72" t="s">
        <v>105</v>
      </c>
      <c r="T41" s="72" t="s">
        <v>106</v>
      </c>
      <c r="U41" s="72" t="s">
        <v>107</v>
      </c>
      <c r="V41" s="72" t="s">
        <v>108</v>
      </c>
      <c r="W41" s="72" t="s">
        <v>109</v>
      </c>
      <c r="X41" s="72" t="s">
        <v>110</v>
      </c>
      <c r="Y41" s="72" t="s">
        <v>111</v>
      </c>
      <c r="Z41" s="72" t="s">
        <v>112</v>
      </c>
      <c r="AA41" s="72" t="s">
        <v>113</v>
      </c>
      <c r="AB41" s="73"/>
    </row>
    <row r="42" spans="2:29" ht="5.0999999999999996" customHeight="1" x14ac:dyDescent="0.25">
      <c r="B42" s="56"/>
      <c r="F42" s="63"/>
      <c r="H42" s="63"/>
      <c r="J42" s="64"/>
      <c r="K42" s="64"/>
      <c r="M42" s="58"/>
      <c r="O42" s="56"/>
      <c r="AB42" s="73"/>
    </row>
    <row r="43" spans="2:29" ht="15" customHeight="1" x14ac:dyDescent="0.25">
      <c r="B43" s="56"/>
      <c r="C43" s="519" t="s">
        <v>44</v>
      </c>
      <c r="D43" s="520"/>
      <c r="F43" s="175">
        <v>0</v>
      </c>
      <c r="H43" s="190" t="s">
        <v>44</v>
      </c>
      <c r="J43" s="185">
        <v>0</v>
      </c>
      <c r="K43" s="9">
        <f>F43*J43</f>
        <v>0</v>
      </c>
      <c r="L43" s="18">
        <f>K43*$K$6</f>
        <v>0</v>
      </c>
      <c r="M43" s="58"/>
      <c r="O43" s="56"/>
      <c r="P43" s="178">
        <v>0</v>
      </c>
      <c r="Q43" s="178">
        <v>0</v>
      </c>
      <c r="R43" s="178">
        <v>0</v>
      </c>
      <c r="S43" s="178">
        <v>0</v>
      </c>
      <c r="T43" s="178">
        <v>0</v>
      </c>
      <c r="U43" s="178">
        <v>0</v>
      </c>
      <c r="V43" s="178">
        <v>0</v>
      </c>
      <c r="W43" s="178">
        <v>0</v>
      </c>
      <c r="X43" s="178">
        <v>0</v>
      </c>
      <c r="Y43" s="178">
        <v>0</v>
      </c>
      <c r="Z43" s="178">
        <v>0</v>
      </c>
      <c r="AA43" s="178">
        <v>0</v>
      </c>
      <c r="AB43" s="16"/>
      <c r="AC43" s="45">
        <f>SUM(P43:AA43)</f>
        <v>0</v>
      </c>
    </row>
    <row r="44" spans="2:29" ht="15" customHeight="1" x14ac:dyDescent="0.25">
      <c r="B44" s="56"/>
      <c r="C44" s="187"/>
      <c r="D44" s="188" t="s">
        <v>45</v>
      </c>
      <c r="F44" s="175">
        <v>0</v>
      </c>
      <c r="H44" s="7" t="s">
        <v>4</v>
      </c>
      <c r="J44" s="185">
        <v>0</v>
      </c>
      <c r="K44" s="9">
        <f>F44*J44</f>
        <v>0</v>
      </c>
      <c r="L44" s="18">
        <f t="shared" ref="L44:L46" si="6">K44*$K$6</f>
        <v>0</v>
      </c>
      <c r="M44" s="58"/>
      <c r="O44" s="56"/>
      <c r="P44" s="178">
        <v>0</v>
      </c>
      <c r="Q44" s="178">
        <v>0</v>
      </c>
      <c r="R44" s="178">
        <v>0</v>
      </c>
      <c r="S44" s="178">
        <v>0</v>
      </c>
      <c r="T44" s="178">
        <v>0</v>
      </c>
      <c r="U44" s="178">
        <v>0</v>
      </c>
      <c r="V44" s="178">
        <v>0</v>
      </c>
      <c r="W44" s="178">
        <v>0</v>
      </c>
      <c r="X44" s="178">
        <v>0</v>
      </c>
      <c r="Y44" s="178">
        <v>0</v>
      </c>
      <c r="Z44" s="178">
        <v>0</v>
      </c>
      <c r="AA44" s="178">
        <v>0</v>
      </c>
      <c r="AB44" s="16"/>
      <c r="AC44" s="45">
        <f>SUM(P44:AA44)</f>
        <v>0</v>
      </c>
    </row>
    <row r="45" spans="2:29" ht="15" customHeight="1" x14ac:dyDescent="0.25">
      <c r="B45" s="56"/>
      <c r="C45" s="519" t="s">
        <v>44</v>
      </c>
      <c r="D45" s="520"/>
      <c r="F45" s="175">
        <v>0</v>
      </c>
      <c r="H45" s="190" t="s">
        <v>44</v>
      </c>
      <c r="J45" s="185">
        <v>0</v>
      </c>
      <c r="K45" s="9">
        <f>F45*J45</f>
        <v>0</v>
      </c>
      <c r="L45" s="18">
        <f t="shared" si="6"/>
        <v>0</v>
      </c>
      <c r="M45" s="58"/>
      <c r="O45" s="56"/>
      <c r="P45" s="178">
        <v>0</v>
      </c>
      <c r="Q45" s="178">
        <v>0</v>
      </c>
      <c r="R45" s="178">
        <v>0</v>
      </c>
      <c r="S45" s="178">
        <v>0</v>
      </c>
      <c r="T45" s="178">
        <v>0</v>
      </c>
      <c r="U45" s="178">
        <v>0</v>
      </c>
      <c r="V45" s="178">
        <v>0</v>
      </c>
      <c r="W45" s="178">
        <v>0</v>
      </c>
      <c r="X45" s="178">
        <v>0</v>
      </c>
      <c r="Y45" s="178">
        <v>0</v>
      </c>
      <c r="Z45" s="178">
        <v>0</v>
      </c>
      <c r="AA45" s="178">
        <v>0</v>
      </c>
      <c r="AB45" s="16"/>
      <c r="AC45" s="45">
        <f>SUM(P45:AA45)</f>
        <v>0</v>
      </c>
    </row>
    <row r="46" spans="2:29" ht="15" customHeight="1" x14ac:dyDescent="0.25">
      <c r="B46" s="56"/>
      <c r="C46" s="187"/>
      <c r="D46" s="189" t="s">
        <v>45</v>
      </c>
      <c r="F46" s="175">
        <v>0</v>
      </c>
      <c r="H46" s="7" t="s">
        <v>4</v>
      </c>
      <c r="J46" s="185">
        <v>0</v>
      </c>
      <c r="K46" s="9">
        <f>F46*J46</f>
        <v>0</v>
      </c>
      <c r="L46" s="18">
        <f t="shared" si="6"/>
        <v>0</v>
      </c>
      <c r="M46" s="58"/>
      <c r="O46" s="56"/>
      <c r="P46" s="178">
        <v>0</v>
      </c>
      <c r="Q46" s="178">
        <v>0</v>
      </c>
      <c r="R46" s="178">
        <v>0</v>
      </c>
      <c r="S46" s="178">
        <v>0</v>
      </c>
      <c r="T46" s="178">
        <v>0</v>
      </c>
      <c r="U46" s="178">
        <v>0</v>
      </c>
      <c r="V46" s="178">
        <v>0</v>
      </c>
      <c r="W46" s="178">
        <v>0</v>
      </c>
      <c r="X46" s="178">
        <v>0</v>
      </c>
      <c r="Y46" s="178">
        <v>0</v>
      </c>
      <c r="Z46" s="178">
        <v>0</v>
      </c>
      <c r="AA46" s="178">
        <v>0</v>
      </c>
      <c r="AB46" s="16"/>
      <c r="AC46" s="45">
        <f>SUM(P46:AA46)</f>
        <v>0</v>
      </c>
    </row>
    <row r="47" spans="2:29" ht="5.0999999999999996" customHeight="1" thickBot="1" x14ac:dyDescent="0.3">
      <c r="B47" s="56"/>
      <c r="C47" s="10"/>
      <c r="D47" s="10"/>
      <c r="E47" s="10"/>
      <c r="F47" s="10"/>
      <c r="G47" s="10"/>
      <c r="H47" s="10"/>
      <c r="I47" s="10"/>
      <c r="J47" s="10"/>
      <c r="K47" s="10"/>
      <c r="L47" s="10"/>
      <c r="M47" s="58"/>
      <c r="O47" s="59"/>
      <c r="P47" s="6"/>
      <c r="Q47" s="6"/>
      <c r="R47" s="6"/>
      <c r="S47" s="6"/>
      <c r="T47" s="6"/>
      <c r="U47" s="6"/>
      <c r="V47" s="6"/>
      <c r="W47" s="6"/>
      <c r="X47" s="6"/>
      <c r="Y47" s="6"/>
      <c r="Z47" s="6"/>
      <c r="AA47" s="6"/>
      <c r="AB47" s="60"/>
      <c r="AC47" s="45"/>
    </row>
    <row r="48" spans="2:29" ht="15" customHeight="1" thickTop="1" thickBot="1" x14ac:dyDescent="0.3">
      <c r="B48" s="59"/>
      <c r="C48" s="6" t="s">
        <v>76</v>
      </c>
      <c r="D48" s="6"/>
      <c r="E48" s="6"/>
      <c r="F48" s="6"/>
      <c r="G48" s="6"/>
      <c r="H48" s="6"/>
      <c r="I48" s="6"/>
      <c r="J48" s="6"/>
      <c r="K48" s="65">
        <f>SUM(K43:K47)</f>
        <v>0</v>
      </c>
      <c r="L48" s="99">
        <f>SUM(L43:L47)</f>
        <v>0</v>
      </c>
      <c r="M48" s="60"/>
    </row>
    <row r="50" spans="2:29" ht="15" customHeight="1" thickBot="1" x14ac:dyDescent="0.3">
      <c r="C50" s="2" t="s">
        <v>78</v>
      </c>
      <c r="D50" s="5"/>
    </row>
    <row r="51" spans="2:29" ht="15" customHeight="1" x14ac:dyDescent="0.25">
      <c r="B51" s="51"/>
      <c r="C51" s="52"/>
      <c r="D51" s="52"/>
      <c r="E51" s="52"/>
      <c r="F51" s="54" t="s">
        <v>60</v>
      </c>
      <c r="G51" s="52"/>
      <c r="H51" s="52"/>
      <c r="I51" s="54"/>
      <c r="J51" s="53" t="s">
        <v>63</v>
      </c>
      <c r="K51" s="53" t="s">
        <v>65</v>
      </c>
      <c r="L51" s="53" t="s">
        <v>358</v>
      </c>
      <c r="M51" s="55"/>
      <c r="O51" s="51"/>
      <c r="P51" s="528" t="s">
        <v>141</v>
      </c>
      <c r="Q51" s="528"/>
      <c r="R51" s="528"/>
      <c r="S51" s="528"/>
      <c r="T51" s="528"/>
      <c r="U51" s="528"/>
      <c r="V51" s="528"/>
      <c r="W51" s="528"/>
      <c r="X51" s="528"/>
      <c r="Y51" s="528"/>
      <c r="Z51" s="528"/>
      <c r="AA51" s="528"/>
      <c r="AB51" s="71"/>
    </row>
    <row r="52" spans="2:29" ht="15" customHeight="1" x14ac:dyDescent="0.25">
      <c r="B52" s="56"/>
      <c r="C52" s="11"/>
      <c r="D52" s="11"/>
      <c r="E52" s="11"/>
      <c r="F52" s="72" t="s">
        <v>61</v>
      </c>
      <c r="G52" s="11"/>
      <c r="H52" s="72" t="s">
        <v>62</v>
      </c>
      <c r="I52" s="11"/>
      <c r="J52" s="57" t="s">
        <v>64</v>
      </c>
      <c r="K52" s="57" t="s">
        <v>61</v>
      </c>
      <c r="L52" s="57" t="s">
        <v>359</v>
      </c>
      <c r="M52" s="58"/>
      <c r="O52" s="56"/>
      <c r="P52" s="72" t="s">
        <v>102</v>
      </c>
      <c r="Q52" s="72" t="s">
        <v>103</v>
      </c>
      <c r="R52" s="72" t="s">
        <v>104</v>
      </c>
      <c r="S52" s="72" t="s">
        <v>105</v>
      </c>
      <c r="T52" s="72" t="s">
        <v>106</v>
      </c>
      <c r="U52" s="72" t="s">
        <v>107</v>
      </c>
      <c r="V52" s="72" t="s">
        <v>108</v>
      </c>
      <c r="W52" s="72" t="s">
        <v>109</v>
      </c>
      <c r="X52" s="72" t="s">
        <v>110</v>
      </c>
      <c r="Y52" s="72" t="s">
        <v>111</v>
      </c>
      <c r="Z52" s="72" t="s">
        <v>112</v>
      </c>
      <c r="AA52" s="72" t="s">
        <v>113</v>
      </c>
      <c r="AB52" s="73"/>
    </row>
    <row r="53" spans="2:29" ht="5.0999999999999996" customHeight="1" x14ac:dyDescent="0.25">
      <c r="B53" s="56"/>
      <c r="F53" s="63"/>
      <c r="H53" s="63"/>
      <c r="J53" s="64"/>
      <c r="K53" s="64"/>
      <c r="M53" s="58"/>
      <c r="O53" s="56"/>
      <c r="AB53" s="73"/>
    </row>
    <row r="54" spans="2:29" ht="15" customHeight="1" x14ac:dyDescent="0.25">
      <c r="B54" s="56"/>
      <c r="C54" s="526" t="s">
        <v>95</v>
      </c>
      <c r="D54" s="526"/>
      <c r="F54" s="175">
        <v>0</v>
      </c>
      <c r="H54" s="7" t="s">
        <v>4</v>
      </c>
      <c r="J54" s="185">
        <v>0</v>
      </c>
      <c r="K54" s="9">
        <f>F54*J54</f>
        <v>0</v>
      </c>
      <c r="L54" s="18">
        <f>K54*$K$6</f>
        <v>0</v>
      </c>
      <c r="M54" s="58"/>
      <c r="O54" s="56"/>
      <c r="P54" s="178">
        <v>0</v>
      </c>
      <c r="Q54" s="178">
        <v>0</v>
      </c>
      <c r="R54" s="178">
        <v>0</v>
      </c>
      <c r="S54" s="178">
        <v>0</v>
      </c>
      <c r="T54" s="178">
        <v>0</v>
      </c>
      <c r="U54" s="178">
        <v>0</v>
      </c>
      <c r="V54" s="178">
        <v>0</v>
      </c>
      <c r="W54" s="178">
        <v>0</v>
      </c>
      <c r="X54" s="178">
        <v>0</v>
      </c>
      <c r="Y54" s="178">
        <v>0</v>
      </c>
      <c r="Z54" s="178">
        <v>0</v>
      </c>
      <c r="AA54" s="178">
        <v>0</v>
      </c>
      <c r="AB54" s="16"/>
      <c r="AC54" s="45">
        <f>SUM(P54:AA54)</f>
        <v>0</v>
      </c>
    </row>
    <row r="55" spans="2:29" ht="15" customHeight="1" x14ac:dyDescent="0.25">
      <c r="B55" s="56"/>
      <c r="C55" s="526" t="s">
        <v>95</v>
      </c>
      <c r="D55" s="526"/>
      <c r="F55" s="175">
        <v>0</v>
      </c>
      <c r="H55" s="7" t="s">
        <v>4</v>
      </c>
      <c r="J55" s="185">
        <v>0</v>
      </c>
      <c r="K55" s="9">
        <f>F55*J55</f>
        <v>0</v>
      </c>
      <c r="L55" s="18">
        <f t="shared" ref="L55:L58" si="7">K55*$K$6</f>
        <v>0</v>
      </c>
      <c r="M55" s="58"/>
      <c r="O55" s="56"/>
      <c r="P55" s="178">
        <v>0</v>
      </c>
      <c r="Q55" s="178">
        <v>0</v>
      </c>
      <c r="R55" s="178">
        <v>0</v>
      </c>
      <c r="S55" s="178">
        <v>0</v>
      </c>
      <c r="T55" s="178">
        <v>0</v>
      </c>
      <c r="U55" s="178">
        <v>0</v>
      </c>
      <c r="V55" s="178">
        <v>0</v>
      </c>
      <c r="W55" s="178">
        <v>0</v>
      </c>
      <c r="X55" s="178">
        <v>0</v>
      </c>
      <c r="Y55" s="178">
        <v>0</v>
      </c>
      <c r="Z55" s="178">
        <v>0</v>
      </c>
      <c r="AA55" s="178">
        <v>0</v>
      </c>
      <c r="AB55" s="16"/>
      <c r="AC55" s="45">
        <f>SUM(P55:AA55)</f>
        <v>0</v>
      </c>
    </row>
    <row r="56" spans="2:29" ht="15" customHeight="1" x14ac:dyDescent="0.25">
      <c r="B56" s="56"/>
      <c r="C56" s="526" t="s">
        <v>95</v>
      </c>
      <c r="D56" s="526"/>
      <c r="F56" s="175">
        <v>0</v>
      </c>
      <c r="H56" s="7" t="s">
        <v>4</v>
      </c>
      <c r="J56" s="185">
        <v>0</v>
      </c>
      <c r="K56" s="9">
        <f>F56*J56</f>
        <v>0</v>
      </c>
      <c r="L56" s="18">
        <f t="shared" si="7"/>
        <v>0</v>
      </c>
      <c r="M56" s="58"/>
      <c r="O56" s="56"/>
      <c r="P56" s="178">
        <v>0</v>
      </c>
      <c r="Q56" s="178">
        <v>0</v>
      </c>
      <c r="R56" s="178">
        <v>0</v>
      </c>
      <c r="S56" s="178">
        <v>0</v>
      </c>
      <c r="T56" s="178">
        <v>0</v>
      </c>
      <c r="U56" s="178">
        <v>0</v>
      </c>
      <c r="V56" s="178">
        <v>0</v>
      </c>
      <c r="W56" s="178">
        <v>0</v>
      </c>
      <c r="X56" s="178">
        <v>0</v>
      </c>
      <c r="Y56" s="178">
        <v>0</v>
      </c>
      <c r="Z56" s="178">
        <v>0</v>
      </c>
      <c r="AA56" s="178">
        <v>0</v>
      </c>
      <c r="AB56" s="16"/>
      <c r="AC56" s="45">
        <f>SUM(P56:AA56)</f>
        <v>0</v>
      </c>
    </row>
    <row r="57" spans="2:29" ht="15" customHeight="1" x14ac:dyDescent="0.25">
      <c r="B57" s="56"/>
      <c r="C57" s="526" t="s">
        <v>95</v>
      </c>
      <c r="D57" s="526"/>
      <c r="F57" s="175">
        <v>0</v>
      </c>
      <c r="H57" s="7" t="s">
        <v>4</v>
      </c>
      <c r="J57" s="185">
        <v>0</v>
      </c>
      <c r="K57" s="9">
        <f>F57*J57</f>
        <v>0</v>
      </c>
      <c r="L57" s="18">
        <f t="shared" si="7"/>
        <v>0</v>
      </c>
      <c r="M57" s="58"/>
      <c r="O57" s="56"/>
      <c r="P57" s="178">
        <v>0</v>
      </c>
      <c r="Q57" s="178">
        <v>0</v>
      </c>
      <c r="R57" s="178">
        <v>0</v>
      </c>
      <c r="S57" s="178">
        <v>0</v>
      </c>
      <c r="T57" s="178">
        <v>0</v>
      </c>
      <c r="U57" s="178">
        <v>0</v>
      </c>
      <c r="V57" s="178">
        <v>0</v>
      </c>
      <c r="W57" s="178">
        <v>0</v>
      </c>
      <c r="X57" s="178">
        <v>0</v>
      </c>
      <c r="Y57" s="178">
        <v>0</v>
      </c>
      <c r="Z57" s="178">
        <v>0</v>
      </c>
      <c r="AA57" s="178">
        <v>0</v>
      </c>
      <c r="AB57" s="16"/>
      <c r="AC57" s="45">
        <f>SUM(P57:AA57)</f>
        <v>0</v>
      </c>
    </row>
    <row r="58" spans="2:29" ht="15" customHeight="1" x14ac:dyDescent="0.25">
      <c r="B58" s="56"/>
      <c r="C58" s="526" t="s">
        <v>95</v>
      </c>
      <c r="D58" s="526"/>
      <c r="F58" s="175">
        <v>0</v>
      </c>
      <c r="H58" s="7" t="s">
        <v>4</v>
      </c>
      <c r="J58" s="185">
        <v>0</v>
      </c>
      <c r="K58" s="9">
        <f>F58*J58</f>
        <v>0</v>
      </c>
      <c r="L58" s="18">
        <f t="shared" si="7"/>
        <v>0</v>
      </c>
      <c r="M58" s="58"/>
      <c r="O58" s="56"/>
      <c r="P58" s="178">
        <v>0</v>
      </c>
      <c r="Q58" s="178">
        <v>0</v>
      </c>
      <c r="R58" s="178">
        <v>0</v>
      </c>
      <c r="S58" s="178">
        <v>0</v>
      </c>
      <c r="T58" s="178">
        <v>0</v>
      </c>
      <c r="U58" s="178">
        <v>0</v>
      </c>
      <c r="V58" s="178">
        <v>0</v>
      </c>
      <c r="W58" s="178">
        <v>0</v>
      </c>
      <c r="X58" s="178">
        <v>0</v>
      </c>
      <c r="Y58" s="178">
        <v>0</v>
      </c>
      <c r="Z58" s="178">
        <v>0</v>
      </c>
      <c r="AA58" s="178">
        <v>0</v>
      </c>
      <c r="AB58" s="16"/>
      <c r="AC58" s="45">
        <f>SUM(P58:AA58)</f>
        <v>0</v>
      </c>
    </row>
    <row r="59" spans="2:29" ht="5.0999999999999996" customHeight="1" thickBot="1" x14ac:dyDescent="0.3">
      <c r="B59" s="56"/>
      <c r="C59" s="10"/>
      <c r="D59" s="10"/>
      <c r="E59" s="10"/>
      <c r="F59" s="10"/>
      <c r="G59" s="10"/>
      <c r="H59" s="10"/>
      <c r="I59" s="10"/>
      <c r="J59" s="10"/>
      <c r="K59" s="10"/>
      <c r="L59" s="10"/>
      <c r="M59" s="58"/>
      <c r="O59" s="59"/>
      <c r="P59" s="6"/>
      <c r="Q59" s="6"/>
      <c r="R59" s="6"/>
      <c r="S59" s="6"/>
      <c r="T59" s="6"/>
      <c r="U59" s="6"/>
      <c r="V59" s="6"/>
      <c r="W59" s="6"/>
      <c r="X59" s="6"/>
      <c r="Y59" s="6"/>
      <c r="Z59" s="6"/>
      <c r="AA59" s="6"/>
      <c r="AB59" s="60"/>
    </row>
    <row r="60" spans="2:29" ht="15" customHeight="1" thickTop="1" thickBot="1" x14ac:dyDescent="0.3">
      <c r="B60" s="59"/>
      <c r="C60" s="6" t="s">
        <v>76</v>
      </c>
      <c r="D60" s="6"/>
      <c r="E60" s="6"/>
      <c r="F60" s="6"/>
      <c r="G60" s="6"/>
      <c r="H60" s="6"/>
      <c r="I60" s="6"/>
      <c r="J60" s="6"/>
      <c r="K60" s="65">
        <f>SUM(K54:K59)</f>
        <v>0</v>
      </c>
      <c r="L60" s="99">
        <f>SUM(L54:L59)</f>
        <v>0</v>
      </c>
      <c r="M60" s="60"/>
    </row>
    <row r="62" spans="2:29" ht="15" customHeight="1" thickBot="1" x14ac:dyDescent="0.3">
      <c r="C62" s="2" t="s">
        <v>46</v>
      </c>
      <c r="D62" s="5"/>
    </row>
    <row r="63" spans="2:29" ht="15" customHeight="1" x14ac:dyDescent="0.25">
      <c r="B63" s="51"/>
      <c r="C63" s="52"/>
      <c r="D63" s="52"/>
      <c r="E63" s="52"/>
      <c r="F63" s="52"/>
      <c r="G63" s="52"/>
      <c r="H63" s="52"/>
      <c r="I63" s="52"/>
      <c r="J63" s="53"/>
      <c r="K63" s="53" t="s">
        <v>65</v>
      </c>
      <c r="L63" s="53" t="s">
        <v>358</v>
      </c>
      <c r="M63" s="55"/>
      <c r="O63" s="51"/>
      <c r="P63" s="528" t="s">
        <v>141</v>
      </c>
      <c r="Q63" s="528"/>
      <c r="R63" s="528"/>
      <c r="S63" s="528"/>
      <c r="T63" s="528"/>
      <c r="U63" s="528"/>
      <c r="V63" s="528"/>
      <c r="W63" s="528"/>
      <c r="X63" s="528"/>
      <c r="Y63" s="528"/>
      <c r="Z63" s="528"/>
      <c r="AA63" s="528"/>
      <c r="AB63" s="71"/>
    </row>
    <row r="64" spans="2:29" ht="15" customHeight="1" x14ac:dyDescent="0.25">
      <c r="B64" s="56"/>
      <c r="C64" s="523"/>
      <c r="D64" s="523"/>
      <c r="E64" s="11"/>
      <c r="F64" s="11"/>
      <c r="G64" s="11"/>
      <c r="H64" s="11"/>
      <c r="I64" s="11"/>
      <c r="J64" s="57"/>
      <c r="K64" s="57" t="s">
        <v>61</v>
      </c>
      <c r="L64" s="57" t="s">
        <v>359</v>
      </c>
      <c r="M64" s="58"/>
      <c r="O64" s="56"/>
      <c r="P64" s="72" t="s">
        <v>102</v>
      </c>
      <c r="Q64" s="72" t="s">
        <v>103</v>
      </c>
      <c r="R64" s="72" t="s">
        <v>104</v>
      </c>
      <c r="S64" s="72" t="s">
        <v>105</v>
      </c>
      <c r="T64" s="72" t="s">
        <v>106</v>
      </c>
      <c r="U64" s="72" t="s">
        <v>107</v>
      </c>
      <c r="V64" s="72" t="s">
        <v>108</v>
      </c>
      <c r="W64" s="72" t="s">
        <v>109</v>
      </c>
      <c r="X64" s="72" t="s">
        <v>110</v>
      </c>
      <c r="Y64" s="72" t="s">
        <v>111</v>
      </c>
      <c r="Z64" s="72" t="s">
        <v>112</v>
      </c>
      <c r="AA64" s="72" t="s">
        <v>113</v>
      </c>
      <c r="AB64" s="73"/>
    </row>
    <row r="65" spans="2:29" ht="5.0999999999999996" customHeight="1" x14ac:dyDescent="0.25">
      <c r="B65" s="56"/>
      <c r="J65" s="64"/>
      <c r="K65" s="64"/>
      <c r="M65" s="58"/>
      <c r="O65" s="56"/>
      <c r="AB65" s="73"/>
    </row>
    <row r="66" spans="2:29" ht="15" customHeight="1" x14ac:dyDescent="0.25">
      <c r="B66" s="56"/>
      <c r="C66" s="521" t="s">
        <v>269</v>
      </c>
      <c r="D66" s="521"/>
      <c r="E66" s="521"/>
      <c r="F66" s="521"/>
      <c r="J66" s="531" t="s">
        <v>131</v>
      </c>
      <c r="K66" s="532"/>
      <c r="L66" s="18"/>
      <c r="M66" s="58"/>
      <c r="O66" s="56"/>
      <c r="AB66" s="73"/>
    </row>
    <row r="67" spans="2:29" ht="5.0999999999999996" customHeight="1" x14ac:dyDescent="0.25">
      <c r="B67" s="56"/>
      <c r="J67" s="64"/>
      <c r="K67" s="64"/>
      <c r="L67" s="64"/>
      <c r="M67" s="58"/>
      <c r="O67" s="56"/>
      <c r="AB67" s="73"/>
    </row>
    <row r="68" spans="2:29" ht="15" customHeight="1" x14ac:dyDescent="0.25">
      <c r="B68" s="56"/>
      <c r="C68" s="4" t="s">
        <v>270</v>
      </c>
      <c r="J68" s="531" t="s">
        <v>120</v>
      </c>
      <c r="K68" s="532"/>
      <c r="L68" s="92"/>
      <c r="M68" s="58"/>
      <c r="O68" s="56"/>
      <c r="AB68" s="73"/>
    </row>
    <row r="69" spans="2:29" ht="5.0999999999999996" customHeight="1" x14ac:dyDescent="0.25">
      <c r="B69" s="56"/>
      <c r="J69" s="64"/>
      <c r="K69" s="64"/>
      <c r="L69" s="64"/>
      <c r="M69" s="58"/>
      <c r="O69" s="56"/>
      <c r="AB69" s="73"/>
    </row>
    <row r="70" spans="2:29" ht="15" customHeight="1" x14ac:dyDescent="0.25">
      <c r="B70" s="56"/>
      <c r="C70" s="4" t="s">
        <v>73</v>
      </c>
      <c r="K70" s="9">
        <f>IF(L71&gt;0,L71/$K$6,0)</f>
        <v>0</v>
      </c>
      <c r="L70" s="177">
        <v>0</v>
      </c>
      <c r="M70" s="58"/>
      <c r="O70" s="56"/>
      <c r="P70" s="178">
        <v>0</v>
      </c>
      <c r="Q70" s="178">
        <v>0</v>
      </c>
      <c r="R70" s="178">
        <v>0</v>
      </c>
      <c r="S70" s="178">
        <v>0</v>
      </c>
      <c r="T70" s="178">
        <v>0</v>
      </c>
      <c r="U70" s="178">
        <v>0</v>
      </c>
      <c r="V70" s="178">
        <v>0</v>
      </c>
      <c r="W70" s="178">
        <v>0</v>
      </c>
      <c r="X70" s="178">
        <v>0</v>
      </c>
      <c r="Y70" s="178">
        <v>0</v>
      </c>
      <c r="Z70" s="178">
        <v>0</v>
      </c>
      <c r="AA70" s="178">
        <v>0</v>
      </c>
      <c r="AB70" s="16"/>
      <c r="AC70" s="45">
        <f>SUM(P70:AA70)</f>
        <v>0</v>
      </c>
    </row>
    <row r="71" spans="2:29" ht="15" customHeight="1" x14ac:dyDescent="0.25">
      <c r="B71" s="56"/>
      <c r="C71" s="4" t="s">
        <v>360</v>
      </c>
      <c r="K71" s="9">
        <f t="shared" ref="K71:K73" si="8">IF(L72&gt;0,L72/$K$6,0)</f>
        <v>0</v>
      </c>
      <c r="L71" s="177">
        <v>0</v>
      </c>
      <c r="M71" s="58"/>
      <c r="O71" s="56"/>
      <c r="P71" s="178">
        <v>0</v>
      </c>
      <c r="Q71" s="178">
        <v>0</v>
      </c>
      <c r="R71" s="178">
        <v>0</v>
      </c>
      <c r="S71" s="178">
        <v>0</v>
      </c>
      <c r="T71" s="178">
        <v>0</v>
      </c>
      <c r="U71" s="178">
        <v>0</v>
      </c>
      <c r="V71" s="178">
        <v>0</v>
      </c>
      <c r="W71" s="178">
        <v>0</v>
      </c>
      <c r="X71" s="178">
        <v>0</v>
      </c>
      <c r="Y71" s="178">
        <v>0</v>
      </c>
      <c r="Z71" s="178">
        <v>0</v>
      </c>
      <c r="AA71" s="178">
        <v>0</v>
      </c>
      <c r="AB71" s="16"/>
      <c r="AC71" s="45">
        <f>SUM(P71:AA71)</f>
        <v>0</v>
      </c>
    </row>
    <row r="72" spans="2:29" ht="15" customHeight="1" x14ac:dyDescent="0.25">
      <c r="B72" s="56"/>
      <c r="C72" s="4" t="s">
        <v>74</v>
      </c>
      <c r="K72" s="9">
        <f t="shared" si="8"/>
        <v>0</v>
      </c>
      <c r="L72" s="177">
        <v>0</v>
      </c>
      <c r="M72" s="58"/>
      <c r="O72" s="56"/>
      <c r="P72" s="178">
        <v>0</v>
      </c>
      <c r="Q72" s="178">
        <v>0</v>
      </c>
      <c r="R72" s="178">
        <v>0</v>
      </c>
      <c r="S72" s="178">
        <v>0</v>
      </c>
      <c r="T72" s="178">
        <v>0</v>
      </c>
      <c r="U72" s="178">
        <v>0</v>
      </c>
      <c r="V72" s="178">
        <v>0</v>
      </c>
      <c r="W72" s="178">
        <v>0</v>
      </c>
      <c r="X72" s="178">
        <v>0</v>
      </c>
      <c r="Y72" s="178">
        <v>0</v>
      </c>
      <c r="Z72" s="178">
        <v>0</v>
      </c>
      <c r="AA72" s="178">
        <v>0</v>
      </c>
      <c r="AB72" s="16"/>
      <c r="AC72" s="45">
        <f>SUM(P72:AA72)</f>
        <v>0</v>
      </c>
    </row>
    <row r="73" spans="2:29" ht="15" customHeight="1" x14ac:dyDescent="0.25">
      <c r="B73" s="56"/>
      <c r="C73" s="4" t="s">
        <v>47</v>
      </c>
      <c r="K73" s="9">
        <f t="shared" si="8"/>
        <v>0</v>
      </c>
      <c r="L73" s="177">
        <v>0</v>
      </c>
      <c r="M73" s="58"/>
      <c r="O73" s="56"/>
      <c r="P73" s="178">
        <v>0</v>
      </c>
      <c r="Q73" s="178">
        <v>0</v>
      </c>
      <c r="R73" s="178">
        <v>0</v>
      </c>
      <c r="S73" s="178">
        <v>0</v>
      </c>
      <c r="T73" s="178">
        <v>0</v>
      </c>
      <c r="U73" s="178">
        <v>0</v>
      </c>
      <c r="V73" s="178">
        <v>0</v>
      </c>
      <c r="W73" s="178">
        <v>0</v>
      </c>
      <c r="X73" s="178">
        <v>0</v>
      </c>
      <c r="Y73" s="178">
        <v>0</v>
      </c>
      <c r="Z73" s="178">
        <v>0</v>
      </c>
      <c r="AA73" s="178">
        <v>0</v>
      </c>
      <c r="AB73" s="16"/>
      <c r="AC73" s="45">
        <f>SUM(P73:AA73)</f>
        <v>0</v>
      </c>
    </row>
    <row r="74" spans="2:29" ht="5.0999999999999996" customHeight="1" thickBot="1" x14ac:dyDescent="0.3">
      <c r="B74" s="56"/>
      <c r="C74" s="10"/>
      <c r="D74" s="10"/>
      <c r="E74" s="10"/>
      <c r="F74" s="10"/>
      <c r="G74" s="10"/>
      <c r="H74" s="10"/>
      <c r="I74" s="10"/>
      <c r="J74" s="10"/>
      <c r="K74" s="10"/>
      <c r="L74" s="10"/>
      <c r="M74" s="58"/>
      <c r="O74" s="56"/>
      <c r="P74" s="20"/>
      <c r="Q74" s="20"/>
      <c r="R74" s="20"/>
      <c r="S74" s="20"/>
      <c r="T74" s="20"/>
      <c r="U74" s="20"/>
      <c r="V74" s="20"/>
      <c r="W74" s="20"/>
      <c r="X74" s="20"/>
      <c r="Y74" s="20"/>
      <c r="Z74" s="20"/>
      <c r="AA74" s="20"/>
      <c r="AB74" s="58"/>
    </row>
    <row r="75" spans="2:29" ht="15" customHeight="1" thickTop="1" x14ac:dyDescent="0.25">
      <c r="B75" s="56"/>
      <c r="C75" s="4" t="s">
        <v>76</v>
      </c>
      <c r="K75" s="8">
        <f>SUM(K70:K74)</f>
        <v>0</v>
      </c>
      <c r="L75" s="77">
        <f>SUM(L70:L74)</f>
        <v>0</v>
      </c>
      <c r="M75" s="58"/>
      <c r="O75" s="56"/>
      <c r="P75" s="20"/>
      <c r="Q75" s="20"/>
      <c r="R75" s="20"/>
      <c r="S75" s="20"/>
      <c r="T75" s="20"/>
      <c r="U75" s="20"/>
      <c r="V75" s="20"/>
      <c r="W75" s="20"/>
      <c r="X75" s="20"/>
      <c r="Y75" s="20"/>
      <c r="Z75" s="20"/>
      <c r="AA75" s="20"/>
      <c r="AB75" s="58"/>
    </row>
    <row r="76" spans="2:29" ht="15" customHeight="1" x14ac:dyDescent="0.25">
      <c r="B76" s="56"/>
      <c r="M76" s="58"/>
      <c r="O76" s="56"/>
      <c r="P76" s="20"/>
      <c r="Q76" s="20"/>
      <c r="R76" s="20"/>
      <c r="S76" s="20"/>
      <c r="T76" s="20"/>
      <c r="U76" s="20"/>
      <c r="V76" s="20"/>
      <c r="W76" s="20"/>
      <c r="X76" s="20"/>
      <c r="Y76" s="20"/>
      <c r="Z76" s="20"/>
      <c r="AA76" s="20"/>
      <c r="AB76" s="58"/>
    </row>
    <row r="77" spans="2:29" ht="15" customHeight="1" x14ac:dyDescent="0.25">
      <c r="B77" s="56"/>
      <c r="C77" s="5"/>
      <c r="D77" s="5"/>
      <c r="F77" s="7" t="s">
        <v>117</v>
      </c>
      <c r="H77" s="7" t="s">
        <v>70</v>
      </c>
      <c r="J77" s="7"/>
      <c r="K77" s="76" t="s">
        <v>65</v>
      </c>
      <c r="L77" s="76" t="s">
        <v>358</v>
      </c>
      <c r="M77" s="58"/>
      <c r="O77" s="56"/>
      <c r="P77" s="20"/>
      <c r="Q77" s="20"/>
      <c r="R77" s="20"/>
      <c r="S77" s="20"/>
      <c r="T77" s="20"/>
      <c r="U77" s="20"/>
      <c r="V77" s="20"/>
      <c r="W77" s="20"/>
      <c r="X77" s="20"/>
      <c r="Y77" s="20"/>
      <c r="Z77" s="20"/>
      <c r="AA77" s="20"/>
      <c r="AB77" s="58"/>
    </row>
    <row r="78" spans="2:29" ht="15" customHeight="1" x14ac:dyDescent="0.25">
      <c r="B78" s="56"/>
      <c r="C78" s="11"/>
      <c r="D78" s="11"/>
      <c r="E78" s="11"/>
      <c r="F78" s="72" t="s">
        <v>72</v>
      </c>
      <c r="G78" s="11"/>
      <c r="H78" s="72" t="s">
        <v>71</v>
      </c>
      <c r="I78" s="11"/>
      <c r="J78" s="72"/>
      <c r="K78" s="57" t="s">
        <v>61</v>
      </c>
      <c r="L78" s="57" t="s">
        <v>359</v>
      </c>
      <c r="M78" s="58"/>
      <c r="O78" s="56"/>
      <c r="P78" s="20"/>
      <c r="Q78" s="20"/>
      <c r="R78" s="20"/>
      <c r="S78" s="20"/>
      <c r="T78" s="20"/>
      <c r="U78" s="20"/>
      <c r="V78" s="20"/>
      <c r="W78" s="20"/>
      <c r="X78" s="20"/>
      <c r="Y78" s="20"/>
      <c r="Z78" s="20"/>
      <c r="AA78" s="20"/>
      <c r="AB78" s="58"/>
    </row>
    <row r="79" spans="2:29" ht="5.0999999999999996" customHeight="1" x14ac:dyDescent="0.25">
      <c r="B79" s="56"/>
      <c r="F79" s="63"/>
      <c r="H79" s="63"/>
      <c r="J79" s="63"/>
      <c r="K79" s="64"/>
      <c r="M79" s="58"/>
      <c r="O79" s="56"/>
      <c r="P79" s="20"/>
      <c r="Q79" s="20"/>
      <c r="R79" s="20"/>
      <c r="S79" s="20"/>
      <c r="T79" s="20"/>
      <c r="U79" s="20"/>
      <c r="V79" s="20"/>
      <c r="W79" s="20"/>
      <c r="X79" s="20"/>
      <c r="Y79" s="20"/>
      <c r="Z79" s="20"/>
      <c r="AA79" s="20"/>
      <c r="AB79" s="58"/>
    </row>
    <row r="80" spans="2:29" ht="15" customHeight="1" x14ac:dyDescent="0.25">
      <c r="B80" s="56"/>
      <c r="C80" s="521" t="s">
        <v>79</v>
      </c>
      <c r="D80" s="521"/>
      <c r="F80" s="175">
        <v>0</v>
      </c>
      <c r="H80" s="185">
        <v>0</v>
      </c>
      <c r="J80" s="8"/>
      <c r="K80" s="9">
        <f>IF(L81&gt;0,L81/$K$6,0)</f>
        <v>0</v>
      </c>
      <c r="L80" s="18">
        <f>F80*H80</f>
        <v>0</v>
      </c>
      <c r="M80" s="58"/>
      <c r="O80" s="56"/>
      <c r="P80" s="178">
        <v>0</v>
      </c>
      <c r="Q80" s="178">
        <v>0</v>
      </c>
      <c r="R80" s="178">
        <v>0</v>
      </c>
      <c r="S80" s="178">
        <v>0</v>
      </c>
      <c r="T80" s="178">
        <v>0</v>
      </c>
      <c r="U80" s="178">
        <v>0</v>
      </c>
      <c r="V80" s="178">
        <v>0</v>
      </c>
      <c r="W80" s="178">
        <v>0</v>
      </c>
      <c r="X80" s="178">
        <v>0</v>
      </c>
      <c r="Y80" s="178">
        <v>0</v>
      </c>
      <c r="Z80" s="178">
        <v>0</v>
      </c>
      <c r="AA80" s="178">
        <v>0</v>
      </c>
      <c r="AB80" s="16"/>
      <c r="AC80" s="45">
        <f>SUM(P80:AA80)</f>
        <v>0</v>
      </c>
    </row>
    <row r="81" spans="2:29" ht="5.0999999999999996" customHeight="1" thickBot="1" x14ac:dyDescent="0.3">
      <c r="B81" s="59"/>
      <c r="C81" s="6"/>
      <c r="D81" s="6"/>
      <c r="E81" s="6"/>
      <c r="F81" s="6"/>
      <c r="G81" s="6"/>
      <c r="H81" s="6"/>
      <c r="I81" s="6"/>
      <c r="J81" s="6"/>
      <c r="K81" s="6"/>
      <c r="L81" s="6"/>
      <c r="M81" s="60"/>
      <c r="O81" s="59"/>
      <c r="P81" s="6"/>
      <c r="Q81" s="6"/>
      <c r="R81" s="6"/>
      <c r="S81" s="6"/>
      <c r="T81" s="6"/>
      <c r="U81" s="6"/>
      <c r="V81" s="6"/>
      <c r="W81" s="6"/>
      <c r="X81" s="6"/>
      <c r="Y81" s="6"/>
      <c r="Z81" s="6"/>
      <c r="AA81" s="6"/>
      <c r="AB81" s="60"/>
    </row>
    <row r="83" spans="2:29" ht="15" customHeight="1" thickBot="1" x14ac:dyDescent="0.3">
      <c r="C83" s="2" t="s">
        <v>48</v>
      </c>
      <c r="D83" s="5"/>
    </row>
    <row r="84" spans="2:29" ht="15" customHeight="1" x14ac:dyDescent="0.25">
      <c r="B84" s="51"/>
      <c r="C84" s="52"/>
      <c r="D84" s="52"/>
      <c r="E84" s="52"/>
      <c r="F84" s="53" t="s">
        <v>60</v>
      </c>
      <c r="G84" s="52"/>
      <c r="H84" s="53"/>
      <c r="I84" s="52"/>
      <c r="J84" s="53" t="s">
        <v>63</v>
      </c>
      <c r="K84" s="53" t="s">
        <v>65</v>
      </c>
      <c r="L84" s="53" t="s">
        <v>358</v>
      </c>
      <c r="M84" s="55"/>
      <c r="O84" s="51"/>
      <c r="P84" s="528" t="s">
        <v>141</v>
      </c>
      <c r="Q84" s="528"/>
      <c r="R84" s="528"/>
      <c r="S84" s="528"/>
      <c r="T84" s="528"/>
      <c r="U84" s="528"/>
      <c r="V84" s="528"/>
      <c r="W84" s="528"/>
      <c r="X84" s="528"/>
      <c r="Y84" s="528"/>
      <c r="Z84" s="528"/>
      <c r="AA84" s="528"/>
      <c r="AB84" s="71"/>
    </row>
    <row r="85" spans="2:29" ht="15" customHeight="1" x14ac:dyDescent="0.25">
      <c r="B85" s="56"/>
      <c r="C85" s="11"/>
      <c r="D85" s="11"/>
      <c r="E85" s="11"/>
      <c r="F85" s="57" t="s">
        <v>61</v>
      </c>
      <c r="G85" s="11"/>
      <c r="H85" s="72" t="s">
        <v>62</v>
      </c>
      <c r="I85" s="11"/>
      <c r="J85" s="57" t="s">
        <v>64</v>
      </c>
      <c r="K85" s="57" t="s">
        <v>61</v>
      </c>
      <c r="L85" s="57" t="s">
        <v>359</v>
      </c>
      <c r="M85" s="58"/>
      <c r="O85" s="56"/>
      <c r="P85" s="72" t="s">
        <v>102</v>
      </c>
      <c r="Q85" s="72" t="s">
        <v>103</v>
      </c>
      <c r="R85" s="72" t="s">
        <v>104</v>
      </c>
      <c r="S85" s="72" t="s">
        <v>105</v>
      </c>
      <c r="T85" s="72" t="s">
        <v>106</v>
      </c>
      <c r="U85" s="72" t="s">
        <v>107</v>
      </c>
      <c r="V85" s="72" t="s">
        <v>108</v>
      </c>
      <c r="W85" s="72" t="s">
        <v>109</v>
      </c>
      <c r="X85" s="72" t="s">
        <v>110</v>
      </c>
      <c r="Y85" s="72" t="s">
        <v>111</v>
      </c>
      <c r="Z85" s="72" t="s">
        <v>112</v>
      </c>
      <c r="AA85" s="72" t="s">
        <v>113</v>
      </c>
      <c r="AB85" s="73"/>
    </row>
    <row r="86" spans="2:29" ht="5.0999999999999996" customHeight="1" x14ac:dyDescent="0.25">
      <c r="B86" s="56"/>
      <c r="F86" s="64"/>
      <c r="H86" s="63"/>
      <c r="J86" s="64"/>
      <c r="K86" s="64"/>
      <c r="M86" s="58"/>
      <c r="O86" s="56"/>
      <c r="AB86" s="73"/>
    </row>
    <row r="87" spans="2:29" ht="15" customHeight="1" x14ac:dyDescent="0.25">
      <c r="B87" s="56"/>
      <c r="C87" s="524" t="s">
        <v>279</v>
      </c>
      <c r="D87" s="525"/>
      <c r="F87" s="64"/>
      <c r="H87" s="63"/>
      <c r="J87" s="64"/>
      <c r="K87" s="64"/>
      <c r="L87" s="18"/>
      <c r="M87" s="58"/>
      <c r="O87" s="56"/>
      <c r="P87" s="20"/>
      <c r="Q87" s="20"/>
      <c r="R87" s="20"/>
      <c r="S87" s="20"/>
      <c r="T87" s="20"/>
      <c r="U87" s="20"/>
      <c r="V87" s="20"/>
      <c r="W87" s="20"/>
      <c r="X87" s="20"/>
      <c r="Y87" s="20"/>
      <c r="Z87" s="20"/>
      <c r="AA87" s="20"/>
      <c r="AB87" s="73"/>
    </row>
    <row r="88" spans="2:29" ht="15" customHeight="1" x14ac:dyDescent="0.25">
      <c r="B88" s="56"/>
      <c r="C88" s="526" t="s">
        <v>48</v>
      </c>
      <c r="D88" s="526"/>
      <c r="F88" s="175">
        <v>0.25</v>
      </c>
      <c r="H88" s="190" t="s">
        <v>350</v>
      </c>
      <c r="J88" s="185">
        <v>0</v>
      </c>
      <c r="K88" s="88">
        <f>F88*J88</f>
        <v>0</v>
      </c>
      <c r="L88" s="18">
        <f t="shared" ref="L88:L89" si="9">K88*$K$6</f>
        <v>0</v>
      </c>
      <c r="M88" s="58"/>
      <c r="O88" s="56"/>
      <c r="P88" s="178">
        <v>0</v>
      </c>
      <c r="Q88" s="178">
        <v>0</v>
      </c>
      <c r="R88" s="178">
        <v>0</v>
      </c>
      <c r="S88" s="178">
        <v>0</v>
      </c>
      <c r="T88" s="178">
        <v>0</v>
      </c>
      <c r="U88" s="178">
        <v>0</v>
      </c>
      <c r="V88" s="178">
        <v>0</v>
      </c>
      <c r="W88" s="178">
        <v>0</v>
      </c>
      <c r="X88" s="178">
        <v>0</v>
      </c>
      <c r="Y88" s="178">
        <v>0</v>
      </c>
      <c r="Z88" s="178">
        <v>0</v>
      </c>
      <c r="AA88" s="178">
        <v>0</v>
      </c>
      <c r="AB88" s="16"/>
      <c r="AC88" s="45">
        <f>SUM(P88:AA88)</f>
        <v>0</v>
      </c>
    </row>
    <row r="89" spans="2:29" ht="15" customHeight="1" x14ac:dyDescent="0.25">
      <c r="B89" s="56"/>
      <c r="C89" s="191"/>
      <c r="D89" s="192" t="s">
        <v>94</v>
      </c>
      <c r="F89" s="175">
        <v>0</v>
      </c>
      <c r="H89" s="7" t="s">
        <v>4</v>
      </c>
      <c r="J89" s="185">
        <v>0</v>
      </c>
      <c r="K89" s="88">
        <f>F89*J89</f>
        <v>0</v>
      </c>
      <c r="L89" s="18">
        <f t="shared" si="9"/>
        <v>0</v>
      </c>
      <c r="M89" s="58"/>
      <c r="O89" s="56"/>
      <c r="P89" s="178">
        <v>0</v>
      </c>
      <c r="Q89" s="178">
        <v>0</v>
      </c>
      <c r="R89" s="178">
        <v>0</v>
      </c>
      <c r="S89" s="178">
        <v>0</v>
      </c>
      <c r="T89" s="178">
        <v>0</v>
      </c>
      <c r="U89" s="178">
        <v>0</v>
      </c>
      <c r="V89" s="178">
        <v>0</v>
      </c>
      <c r="W89" s="178">
        <v>0</v>
      </c>
      <c r="X89" s="178">
        <v>0</v>
      </c>
      <c r="Y89" s="178">
        <v>0</v>
      </c>
      <c r="Z89" s="178">
        <v>0</v>
      </c>
      <c r="AA89" s="178">
        <v>0</v>
      </c>
      <c r="AB89" s="16"/>
      <c r="AC89" s="45">
        <f>SUM(P89:AA89)</f>
        <v>0</v>
      </c>
    </row>
    <row r="90" spans="2:29" ht="15" customHeight="1" x14ac:dyDescent="0.25">
      <c r="B90" s="56"/>
      <c r="C90" s="524" t="s">
        <v>279</v>
      </c>
      <c r="D90" s="525"/>
      <c r="F90" s="64"/>
      <c r="H90" s="63"/>
      <c r="J90" s="64"/>
      <c r="K90" s="89"/>
      <c r="L90" s="89"/>
      <c r="M90" s="58"/>
      <c r="O90" s="56"/>
      <c r="P90" s="20"/>
      <c r="Q90" s="20"/>
      <c r="R90" s="20"/>
      <c r="S90" s="20"/>
      <c r="T90" s="20"/>
      <c r="U90" s="20"/>
      <c r="V90" s="20"/>
      <c r="W90" s="20"/>
      <c r="X90" s="20"/>
      <c r="Y90" s="20"/>
      <c r="Z90" s="20"/>
      <c r="AA90" s="20"/>
      <c r="AB90" s="16"/>
      <c r="AC90" s="45"/>
    </row>
    <row r="91" spans="2:29" ht="15" customHeight="1" x14ac:dyDescent="0.25">
      <c r="B91" s="56"/>
      <c r="C91" s="526" t="s">
        <v>48</v>
      </c>
      <c r="D91" s="526"/>
      <c r="F91" s="175">
        <v>0</v>
      </c>
      <c r="H91" s="190" t="s">
        <v>350</v>
      </c>
      <c r="J91" s="185">
        <v>0</v>
      </c>
      <c r="K91" s="88">
        <f>F91*J91</f>
        <v>0</v>
      </c>
      <c r="L91" s="18">
        <f t="shared" ref="L91:L92" si="10">K91*$K$6</f>
        <v>0</v>
      </c>
      <c r="M91" s="58"/>
      <c r="O91" s="56"/>
      <c r="P91" s="178">
        <v>0</v>
      </c>
      <c r="Q91" s="178">
        <v>0</v>
      </c>
      <c r="R91" s="178">
        <v>0</v>
      </c>
      <c r="S91" s="178">
        <v>0</v>
      </c>
      <c r="T91" s="178">
        <v>0</v>
      </c>
      <c r="U91" s="178">
        <v>0</v>
      </c>
      <c r="V91" s="178">
        <v>0</v>
      </c>
      <c r="W91" s="178">
        <v>0</v>
      </c>
      <c r="X91" s="178">
        <v>0</v>
      </c>
      <c r="Y91" s="178">
        <v>0</v>
      </c>
      <c r="Z91" s="178">
        <v>0</v>
      </c>
      <c r="AA91" s="178">
        <v>0</v>
      </c>
      <c r="AB91" s="16"/>
      <c r="AC91" s="45">
        <f>SUM(P91:AA91)</f>
        <v>0</v>
      </c>
    </row>
    <row r="92" spans="2:29" ht="15" customHeight="1" x14ac:dyDescent="0.25">
      <c r="B92" s="56"/>
      <c r="C92" s="191"/>
      <c r="D92" s="192" t="s">
        <v>94</v>
      </c>
      <c r="F92" s="175">
        <v>0</v>
      </c>
      <c r="H92" s="7" t="s">
        <v>4</v>
      </c>
      <c r="J92" s="185">
        <v>0</v>
      </c>
      <c r="K92" s="88">
        <f>F92*J92</f>
        <v>0</v>
      </c>
      <c r="L92" s="18">
        <f t="shared" si="10"/>
        <v>0</v>
      </c>
      <c r="M92" s="58"/>
      <c r="O92" s="56"/>
      <c r="P92" s="178">
        <v>0</v>
      </c>
      <c r="Q92" s="178">
        <v>0</v>
      </c>
      <c r="R92" s="178">
        <v>0</v>
      </c>
      <c r="S92" s="178">
        <v>0</v>
      </c>
      <c r="T92" s="178">
        <v>0</v>
      </c>
      <c r="U92" s="178">
        <v>0</v>
      </c>
      <c r="V92" s="178">
        <v>0</v>
      </c>
      <c r="W92" s="178">
        <v>0</v>
      </c>
      <c r="X92" s="178">
        <v>0</v>
      </c>
      <c r="Y92" s="178">
        <v>0</v>
      </c>
      <c r="Z92" s="178">
        <v>0</v>
      </c>
      <c r="AA92" s="178">
        <v>0</v>
      </c>
      <c r="AB92" s="16"/>
      <c r="AC92" s="45">
        <f>SUM(P92:AA92)</f>
        <v>0</v>
      </c>
    </row>
    <row r="93" spans="2:29" ht="15" customHeight="1" x14ac:dyDescent="0.25">
      <c r="B93" s="56"/>
      <c r="C93" s="524" t="s">
        <v>279</v>
      </c>
      <c r="D93" s="525"/>
      <c r="F93" s="64"/>
      <c r="H93" s="63"/>
      <c r="J93" s="64"/>
      <c r="K93" s="89"/>
      <c r="L93" s="89"/>
      <c r="M93" s="58"/>
      <c r="O93" s="56"/>
      <c r="P93" s="20"/>
      <c r="Q93" s="20"/>
      <c r="R93" s="20"/>
      <c r="S93" s="20"/>
      <c r="T93" s="20"/>
      <c r="U93" s="20"/>
      <c r="V93" s="20"/>
      <c r="W93" s="20"/>
      <c r="X93" s="20"/>
      <c r="Y93" s="20"/>
      <c r="Z93" s="20"/>
      <c r="AA93" s="20"/>
      <c r="AB93" s="16"/>
      <c r="AC93" s="45"/>
    </row>
    <row r="94" spans="2:29" ht="15" customHeight="1" x14ac:dyDescent="0.25">
      <c r="B94" s="56"/>
      <c r="C94" s="526" t="s">
        <v>48</v>
      </c>
      <c r="D94" s="526"/>
      <c r="F94" s="175">
        <v>0</v>
      </c>
      <c r="H94" s="190" t="s">
        <v>350</v>
      </c>
      <c r="J94" s="185">
        <v>0</v>
      </c>
      <c r="K94" s="88">
        <f>F94*J94</f>
        <v>0</v>
      </c>
      <c r="L94" s="18">
        <f t="shared" ref="L94:L95" si="11">K94*$K$6</f>
        <v>0</v>
      </c>
      <c r="M94" s="58"/>
      <c r="O94" s="56"/>
      <c r="P94" s="178">
        <v>0</v>
      </c>
      <c r="Q94" s="178">
        <v>0</v>
      </c>
      <c r="R94" s="178">
        <v>0</v>
      </c>
      <c r="S94" s="178">
        <v>0</v>
      </c>
      <c r="T94" s="178">
        <v>0</v>
      </c>
      <c r="U94" s="178">
        <v>0</v>
      </c>
      <c r="V94" s="178">
        <v>0</v>
      </c>
      <c r="W94" s="178">
        <v>0</v>
      </c>
      <c r="X94" s="178">
        <v>0</v>
      </c>
      <c r="Y94" s="178">
        <v>0</v>
      </c>
      <c r="Z94" s="178">
        <v>0</v>
      </c>
      <c r="AA94" s="178">
        <v>0</v>
      </c>
      <c r="AB94" s="16"/>
      <c r="AC94" s="45">
        <f>SUM(P94:AA94)</f>
        <v>0</v>
      </c>
    </row>
    <row r="95" spans="2:29" ht="15" customHeight="1" x14ac:dyDescent="0.25">
      <c r="B95" s="56"/>
      <c r="C95" s="191"/>
      <c r="D95" s="192" t="s">
        <v>94</v>
      </c>
      <c r="F95" s="175">
        <v>0</v>
      </c>
      <c r="H95" s="7" t="s">
        <v>4</v>
      </c>
      <c r="J95" s="185">
        <v>0</v>
      </c>
      <c r="K95" s="88">
        <f>F95*J95</f>
        <v>0</v>
      </c>
      <c r="L95" s="18">
        <f t="shared" si="11"/>
        <v>0</v>
      </c>
      <c r="M95" s="58"/>
      <c r="O95" s="56"/>
      <c r="P95" s="178">
        <v>0</v>
      </c>
      <c r="Q95" s="178">
        <v>0</v>
      </c>
      <c r="R95" s="178">
        <v>0</v>
      </c>
      <c r="S95" s="178">
        <v>0</v>
      </c>
      <c r="T95" s="178">
        <v>0</v>
      </c>
      <c r="U95" s="178">
        <v>0</v>
      </c>
      <c r="V95" s="178">
        <v>0</v>
      </c>
      <c r="W95" s="178">
        <v>0</v>
      </c>
      <c r="X95" s="178">
        <v>0</v>
      </c>
      <c r="Y95" s="178">
        <v>0</v>
      </c>
      <c r="Z95" s="178">
        <v>0</v>
      </c>
      <c r="AA95" s="178">
        <v>0</v>
      </c>
      <c r="AB95" s="16"/>
      <c r="AC95" s="45">
        <f t="shared" ref="AC95:AC98" si="12">SUM(P95:AA95)</f>
        <v>0</v>
      </c>
    </row>
    <row r="96" spans="2:29" ht="15" customHeight="1" x14ac:dyDescent="0.25">
      <c r="B96" s="56"/>
      <c r="C96" s="524" t="s">
        <v>279</v>
      </c>
      <c r="D96" s="525"/>
      <c r="F96" s="64"/>
      <c r="H96" s="63"/>
      <c r="J96" s="64"/>
      <c r="K96" s="89"/>
      <c r="L96" s="89"/>
      <c r="M96" s="58"/>
      <c r="O96" s="56"/>
      <c r="P96" s="20"/>
      <c r="Q96" s="20"/>
      <c r="R96" s="20"/>
      <c r="S96" s="20"/>
      <c r="T96" s="20"/>
      <c r="U96" s="20"/>
      <c r="V96" s="20"/>
      <c r="W96" s="20"/>
      <c r="X96" s="20"/>
      <c r="Y96" s="20"/>
      <c r="Z96" s="20"/>
      <c r="AA96" s="20"/>
      <c r="AB96" s="16"/>
      <c r="AC96" s="45"/>
    </row>
    <row r="97" spans="2:29" ht="15" customHeight="1" x14ac:dyDescent="0.25">
      <c r="B97" s="56"/>
      <c r="C97" s="526" t="s">
        <v>48</v>
      </c>
      <c r="D97" s="526"/>
      <c r="F97" s="175">
        <v>0</v>
      </c>
      <c r="H97" s="190" t="s">
        <v>350</v>
      </c>
      <c r="J97" s="185">
        <v>0</v>
      </c>
      <c r="K97" s="88">
        <f>F97*J97</f>
        <v>0</v>
      </c>
      <c r="L97" s="18">
        <f t="shared" ref="L97:L98" si="13">K97*$K$6</f>
        <v>0</v>
      </c>
      <c r="M97" s="58"/>
      <c r="O97" s="56"/>
      <c r="P97" s="178">
        <v>0</v>
      </c>
      <c r="Q97" s="178">
        <v>0</v>
      </c>
      <c r="R97" s="178">
        <v>0</v>
      </c>
      <c r="S97" s="178">
        <v>0</v>
      </c>
      <c r="T97" s="178">
        <v>0</v>
      </c>
      <c r="U97" s="178">
        <v>0</v>
      </c>
      <c r="V97" s="178">
        <v>0</v>
      </c>
      <c r="W97" s="178">
        <v>0</v>
      </c>
      <c r="X97" s="178">
        <v>0</v>
      </c>
      <c r="Y97" s="178">
        <v>0</v>
      </c>
      <c r="Z97" s="178">
        <v>0</v>
      </c>
      <c r="AA97" s="178">
        <v>0</v>
      </c>
      <c r="AB97" s="16"/>
      <c r="AC97" s="45">
        <f t="shared" si="12"/>
        <v>0</v>
      </c>
    </row>
    <row r="98" spans="2:29" ht="15" customHeight="1" x14ac:dyDescent="0.25">
      <c r="B98" s="56"/>
      <c r="C98" s="191"/>
      <c r="D98" s="192" t="s">
        <v>94</v>
      </c>
      <c r="F98" s="175">
        <v>0</v>
      </c>
      <c r="H98" s="7" t="s">
        <v>4</v>
      </c>
      <c r="J98" s="185">
        <v>0</v>
      </c>
      <c r="K98" s="88">
        <f>F98*J98</f>
        <v>0</v>
      </c>
      <c r="L98" s="18">
        <f t="shared" si="13"/>
        <v>0</v>
      </c>
      <c r="M98" s="58"/>
      <c r="O98" s="56"/>
      <c r="P98" s="178">
        <v>0</v>
      </c>
      <c r="Q98" s="178">
        <v>0</v>
      </c>
      <c r="R98" s="178">
        <v>0</v>
      </c>
      <c r="S98" s="178">
        <v>0</v>
      </c>
      <c r="T98" s="178">
        <v>0</v>
      </c>
      <c r="U98" s="178">
        <v>0</v>
      </c>
      <c r="V98" s="178">
        <v>0</v>
      </c>
      <c r="W98" s="178">
        <v>0</v>
      </c>
      <c r="X98" s="178">
        <v>0</v>
      </c>
      <c r="Y98" s="178">
        <v>0</v>
      </c>
      <c r="Z98" s="178">
        <v>0</v>
      </c>
      <c r="AA98" s="178">
        <v>0</v>
      </c>
      <c r="AB98" s="16"/>
      <c r="AC98" s="45">
        <f t="shared" si="12"/>
        <v>0</v>
      </c>
    </row>
    <row r="99" spans="2:29" ht="5.0999999999999996" customHeight="1" thickBot="1" x14ac:dyDescent="0.3">
      <c r="B99" s="56"/>
      <c r="C99" s="10"/>
      <c r="D99" s="10"/>
      <c r="E99" s="10"/>
      <c r="F99" s="10"/>
      <c r="G99" s="10"/>
      <c r="H99" s="10"/>
      <c r="I99" s="10"/>
      <c r="J99" s="10"/>
      <c r="K99" s="10"/>
      <c r="L99" s="10"/>
      <c r="M99" s="58"/>
      <c r="O99" s="59"/>
      <c r="P99" s="6"/>
      <c r="Q99" s="6"/>
      <c r="R99" s="6"/>
      <c r="S99" s="6"/>
      <c r="T99" s="6"/>
      <c r="U99" s="6"/>
      <c r="V99" s="6"/>
      <c r="W99" s="6"/>
      <c r="X99" s="6"/>
      <c r="Y99" s="6"/>
      <c r="Z99" s="6"/>
      <c r="AA99" s="6"/>
      <c r="AB99" s="60"/>
    </row>
    <row r="100" spans="2:29" ht="15" customHeight="1" thickTop="1" thickBot="1" x14ac:dyDescent="0.3">
      <c r="B100" s="59"/>
      <c r="C100" s="6" t="s">
        <v>76</v>
      </c>
      <c r="D100" s="6"/>
      <c r="E100" s="6"/>
      <c r="F100" s="6"/>
      <c r="G100" s="6"/>
      <c r="H100" s="6"/>
      <c r="I100" s="6"/>
      <c r="J100" s="6"/>
      <c r="K100" s="65">
        <f>SUM(K88:K99)</f>
        <v>0</v>
      </c>
      <c r="L100" s="99">
        <f>SUM(L88:L99)</f>
        <v>0</v>
      </c>
      <c r="M100" s="60"/>
    </row>
    <row r="102" spans="2:29" ht="15" customHeight="1" thickBot="1" x14ac:dyDescent="0.3">
      <c r="C102" s="2" t="s">
        <v>52</v>
      </c>
      <c r="D102" s="5"/>
    </row>
    <row r="103" spans="2:29" ht="15" customHeight="1" x14ac:dyDescent="0.25">
      <c r="B103" s="51"/>
      <c r="C103" s="52"/>
      <c r="D103" s="52"/>
      <c r="E103" s="52"/>
      <c r="F103" s="53" t="s">
        <v>60</v>
      </c>
      <c r="G103" s="52"/>
      <c r="H103" s="53"/>
      <c r="I103" s="52"/>
      <c r="J103" s="53" t="s">
        <v>63</v>
      </c>
      <c r="K103" s="53" t="s">
        <v>65</v>
      </c>
      <c r="L103" s="53" t="s">
        <v>358</v>
      </c>
      <c r="M103" s="55"/>
      <c r="O103" s="51"/>
      <c r="P103" s="528" t="s">
        <v>141</v>
      </c>
      <c r="Q103" s="528"/>
      <c r="R103" s="528"/>
      <c r="S103" s="528"/>
      <c r="T103" s="528"/>
      <c r="U103" s="528"/>
      <c r="V103" s="528"/>
      <c r="W103" s="528"/>
      <c r="X103" s="528"/>
      <c r="Y103" s="528"/>
      <c r="Z103" s="528"/>
      <c r="AA103" s="528"/>
      <c r="AB103" s="71"/>
    </row>
    <row r="104" spans="2:29" ht="15" customHeight="1" x14ac:dyDescent="0.25">
      <c r="B104" s="56"/>
      <c r="C104" s="11"/>
      <c r="D104" s="11"/>
      <c r="E104" s="11"/>
      <c r="F104" s="57" t="s">
        <v>61</v>
      </c>
      <c r="G104" s="11"/>
      <c r="H104" s="72" t="s">
        <v>62</v>
      </c>
      <c r="I104" s="11"/>
      <c r="J104" s="57" t="s">
        <v>64</v>
      </c>
      <c r="K104" s="57" t="s">
        <v>61</v>
      </c>
      <c r="L104" s="57" t="s">
        <v>359</v>
      </c>
      <c r="M104" s="58"/>
      <c r="O104" s="56"/>
      <c r="P104" s="72" t="s">
        <v>102</v>
      </c>
      <c r="Q104" s="72" t="s">
        <v>103</v>
      </c>
      <c r="R104" s="72" t="s">
        <v>104</v>
      </c>
      <c r="S104" s="72" t="s">
        <v>105</v>
      </c>
      <c r="T104" s="72" t="s">
        <v>106</v>
      </c>
      <c r="U104" s="72" t="s">
        <v>107</v>
      </c>
      <c r="V104" s="72" t="s">
        <v>108</v>
      </c>
      <c r="W104" s="72" t="s">
        <v>109</v>
      </c>
      <c r="X104" s="72" t="s">
        <v>110</v>
      </c>
      <c r="Y104" s="72" t="s">
        <v>111</v>
      </c>
      <c r="Z104" s="72" t="s">
        <v>112</v>
      </c>
      <c r="AA104" s="72" t="s">
        <v>113</v>
      </c>
      <c r="AB104" s="73"/>
    </row>
    <row r="105" spans="2:29" ht="5.0999999999999996" customHeight="1" x14ac:dyDescent="0.25">
      <c r="B105" s="56"/>
      <c r="F105" s="64"/>
      <c r="H105" s="63"/>
      <c r="J105" s="64"/>
      <c r="K105" s="64"/>
      <c r="M105" s="58"/>
      <c r="O105" s="56"/>
      <c r="AB105" s="73"/>
    </row>
    <row r="106" spans="2:29" ht="15" customHeight="1" x14ac:dyDescent="0.25">
      <c r="B106" s="56"/>
      <c r="C106" s="527" t="s">
        <v>465</v>
      </c>
      <c r="D106" s="527"/>
      <c r="K106" s="9">
        <f>Chemicals!BB22</f>
        <v>0</v>
      </c>
      <c r="L106" s="18">
        <f t="shared" ref="L106:L116" si="14">K106*$K$6</f>
        <v>0</v>
      </c>
      <c r="M106" s="58"/>
      <c r="O106" s="56"/>
      <c r="P106" s="178">
        <v>0</v>
      </c>
      <c r="Q106" s="178">
        <v>0</v>
      </c>
      <c r="R106" s="178">
        <v>0</v>
      </c>
      <c r="S106" s="178">
        <v>0</v>
      </c>
      <c r="T106" s="178">
        <v>0</v>
      </c>
      <c r="U106" s="178">
        <v>0</v>
      </c>
      <c r="V106" s="178">
        <v>0</v>
      </c>
      <c r="W106" s="178">
        <v>0</v>
      </c>
      <c r="X106" s="178">
        <v>0</v>
      </c>
      <c r="Y106" s="178">
        <v>0</v>
      </c>
      <c r="Z106" s="178">
        <v>0</v>
      </c>
      <c r="AA106" s="178">
        <v>0</v>
      </c>
      <c r="AB106" s="16"/>
      <c r="AC106" s="45">
        <f>SUM(P106:AA106)</f>
        <v>0</v>
      </c>
    </row>
    <row r="107" spans="2:29" ht="15" customHeight="1" x14ac:dyDescent="0.25">
      <c r="B107" s="56"/>
      <c r="C107" s="191"/>
      <c r="D107" s="192" t="s">
        <v>352</v>
      </c>
      <c r="K107" s="185">
        <v>0</v>
      </c>
      <c r="L107" s="18">
        <f t="shared" si="14"/>
        <v>0</v>
      </c>
      <c r="M107" s="58"/>
      <c r="O107" s="56"/>
      <c r="P107" s="178">
        <v>0</v>
      </c>
      <c r="Q107" s="178">
        <v>0</v>
      </c>
      <c r="R107" s="178">
        <v>0</v>
      </c>
      <c r="S107" s="178">
        <v>0</v>
      </c>
      <c r="T107" s="178">
        <v>0</v>
      </c>
      <c r="U107" s="178">
        <v>0</v>
      </c>
      <c r="V107" s="178">
        <v>0</v>
      </c>
      <c r="W107" s="178">
        <v>0</v>
      </c>
      <c r="X107" s="178">
        <v>0</v>
      </c>
      <c r="Y107" s="178">
        <v>0</v>
      </c>
      <c r="Z107" s="178">
        <v>0</v>
      </c>
      <c r="AA107" s="178">
        <v>0</v>
      </c>
      <c r="AB107" s="16"/>
      <c r="AC107" s="45">
        <f>SUM(P107:AA107)</f>
        <v>0</v>
      </c>
    </row>
    <row r="108" spans="2:29" ht="15" customHeight="1" x14ac:dyDescent="0.25">
      <c r="B108" s="56"/>
      <c r="C108" s="522"/>
      <c r="D108" s="522"/>
      <c r="F108" s="7"/>
      <c r="H108" s="193"/>
      <c r="J108" s="7"/>
      <c r="K108" s="9"/>
      <c r="L108" s="9"/>
      <c r="M108" s="58"/>
      <c r="O108" s="56"/>
      <c r="P108" s="78"/>
      <c r="Q108" s="78"/>
      <c r="R108" s="78"/>
      <c r="S108" s="78"/>
      <c r="T108" s="78"/>
      <c r="U108" s="78"/>
      <c r="V108" s="78"/>
      <c r="W108" s="78"/>
      <c r="X108" s="78"/>
      <c r="Y108" s="78"/>
      <c r="Z108" s="78"/>
      <c r="AA108" s="78"/>
      <c r="AB108" s="16"/>
      <c r="AC108" s="45"/>
    </row>
    <row r="109" spans="2:29" ht="15" customHeight="1" x14ac:dyDescent="0.25">
      <c r="B109" s="56"/>
      <c r="C109" s="527" t="s">
        <v>466</v>
      </c>
      <c r="D109" s="527"/>
      <c r="K109" s="9">
        <f>Chemicals!BB41</f>
        <v>0</v>
      </c>
      <c r="L109" s="18">
        <f t="shared" si="14"/>
        <v>0</v>
      </c>
      <c r="M109" s="58"/>
      <c r="O109" s="56"/>
      <c r="P109" s="178">
        <v>0</v>
      </c>
      <c r="Q109" s="178">
        <v>0</v>
      </c>
      <c r="R109" s="178">
        <v>0</v>
      </c>
      <c r="S109" s="178">
        <v>0</v>
      </c>
      <c r="T109" s="178">
        <v>0</v>
      </c>
      <c r="U109" s="178">
        <v>0</v>
      </c>
      <c r="V109" s="178">
        <v>0</v>
      </c>
      <c r="W109" s="178">
        <v>0</v>
      </c>
      <c r="X109" s="178">
        <v>0</v>
      </c>
      <c r="Y109" s="178">
        <v>0</v>
      </c>
      <c r="Z109" s="178">
        <v>0</v>
      </c>
      <c r="AA109" s="178">
        <v>0</v>
      </c>
      <c r="AB109" s="16"/>
      <c r="AC109" s="45">
        <f>SUM(P109:AA109)</f>
        <v>0</v>
      </c>
    </row>
    <row r="110" spans="2:29" ht="15" customHeight="1" x14ac:dyDescent="0.25">
      <c r="B110" s="56"/>
      <c r="C110" s="191"/>
      <c r="D110" s="192" t="s">
        <v>56</v>
      </c>
      <c r="K110" s="185">
        <v>0</v>
      </c>
      <c r="L110" s="18">
        <f t="shared" si="14"/>
        <v>0</v>
      </c>
      <c r="M110" s="58"/>
      <c r="O110" s="56"/>
      <c r="P110" s="178">
        <v>0</v>
      </c>
      <c r="Q110" s="178">
        <v>0</v>
      </c>
      <c r="R110" s="178">
        <v>0</v>
      </c>
      <c r="S110" s="178">
        <v>0</v>
      </c>
      <c r="T110" s="178">
        <v>0</v>
      </c>
      <c r="U110" s="178">
        <v>0</v>
      </c>
      <c r="V110" s="178">
        <v>0</v>
      </c>
      <c r="W110" s="178">
        <v>0</v>
      </c>
      <c r="X110" s="178">
        <v>0</v>
      </c>
      <c r="Y110" s="178">
        <v>0</v>
      </c>
      <c r="Z110" s="178">
        <v>0</v>
      </c>
      <c r="AA110" s="178">
        <v>0</v>
      </c>
      <c r="AB110" s="16"/>
      <c r="AC110" s="45">
        <f>SUM(P110:AA110)</f>
        <v>0</v>
      </c>
    </row>
    <row r="111" spans="2:29" ht="15" customHeight="1" x14ac:dyDescent="0.25">
      <c r="B111" s="56"/>
      <c r="C111" s="522"/>
      <c r="D111" s="522"/>
      <c r="F111" s="7"/>
      <c r="H111" s="193"/>
      <c r="J111" s="7"/>
      <c r="K111" s="9"/>
      <c r="L111" s="18"/>
      <c r="M111" s="58"/>
      <c r="O111" s="56"/>
      <c r="P111" s="78"/>
      <c r="Q111" s="78"/>
      <c r="R111" s="78"/>
      <c r="S111" s="78"/>
      <c r="T111" s="78"/>
      <c r="U111" s="78"/>
      <c r="V111" s="78"/>
      <c r="W111" s="78"/>
      <c r="X111" s="78"/>
      <c r="Y111" s="78"/>
      <c r="Z111" s="78"/>
      <c r="AA111" s="78"/>
      <c r="AB111" s="16"/>
      <c r="AC111" s="45"/>
    </row>
    <row r="112" spans="2:29" ht="15" customHeight="1" x14ac:dyDescent="0.25">
      <c r="B112" s="56"/>
      <c r="C112" s="527" t="s">
        <v>467</v>
      </c>
      <c r="D112" s="527"/>
      <c r="K112" s="9">
        <f>Chemicals!BB57</f>
        <v>0</v>
      </c>
      <c r="L112" s="18">
        <f t="shared" si="14"/>
        <v>0</v>
      </c>
      <c r="M112" s="58"/>
      <c r="O112" s="56"/>
      <c r="P112" s="178">
        <v>0</v>
      </c>
      <c r="Q112" s="178">
        <v>0</v>
      </c>
      <c r="R112" s="178">
        <v>0</v>
      </c>
      <c r="S112" s="178">
        <v>0</v>
      </c>
      <c r="T112" s="178">
        <v>0</v>
      </c>
      <c r="U112" s="178">
        <v>0</v>
      </c>
      <c r="V112" s="178">
        <v>0</v>
      </c>
      <c r="W112" s="178">
        <v>0</v>
      </c>
      <c r="X112" s="178">
        <v>0</v>
      </c>
      <c r="Y112" s="178">
        <v>0</v>
      </c>
      <c r="Z112" s="178">
        <v>0</v>
      </c>
      <c r="AA112" s="178">
        <v>0</v>
      </c>
      <c r="AB112" s="16"/>
      <c r="AC112" s="45">
        <f t="shared" ref="AC112:AC113" si="15">SUM(P112:AA112)</f>
        <v>0</v>
      </c>
    </row>
    <row r="113" spans="2:29" ht="15" customHeight="1" x14ac:dyDescent="0.25">
      <c r="B113" s="56"/>
      <c r="C113" s="191"/>
      <c r="D113" s="192" t="s">
        <v>56</v>
      </c>
      <c r="K113" s="185">
        <v>0</v>
      </c>
      <c r="L113" s="18">
        <f t="shared" si="14"/>
        <v>0</v>
      </c>
      <c r="M113" s="58"/>
      <c r="O113" s="56"/>
      <c r="P113" s="178">
        <v>0</v>
      </c>
      <c r="Q113" s="178">
        <v>0</v>
      </c>
      <c r="R113" s="178">
        <v>0</v>
      </c>
      <c r="S113" s="178">
        <v>0</v>
      </c>
      <c r="T113" s="178">
        <v>0</v>
      </c>
      <c r="U113" s="178">
        <v>0</v>
      </c>
      <c r="V113" s="178">
        <v>0</v>
      </c>
      <c r="W113" s="178">
        <v>0</v>
      </c>
      <c r="X113" s="178">
        <v>0</v>
      </c>
      <c r="Y113" s="178">
        <v>0</v>
      </c>
      <c r="Z113" s="178">
        <v>0</v>
      </c>
      <c r="AA113" s="178">
        <v>0</v>
      </c>
      <c r="AB113" s="16"/>
      <c r="AC113" s="45">
        <f t="shared" si="15"/>
        <v>0</v>
      </c>
    </row>
    <row r="114" spans="2:29" ht="15" customHeight="1" x14ac:dyDescent="0.25">
      <c r="B114" s="56"/>
      <c r="C114" s="522"/>
      <c r="D114" s="522"/>
      <c r="F114" s="7"/>
      <c r="H114" s="193"/>
      <c r="J114" s="7"/>
      <c r="K114" s="9"/>
      <c r="L114" s="18"/>
      <c r="M114" s="58"/>
      <c r="O114" s="56"/>
      <c r="P114" s="78"/>
      <c r="Q114" s="78"/>
      <c r="R114" s="78"/>
      <c r="S114" s="78"/>
      <c r="T114" s="78"/>
      <c r="U114" s="78"/>
      <c r="V114" s="78"/>
      <c r="W114" s="78"/>
      <c r="X114" s="78"/>
      <c r="Y114" s="78"/>
      <c r="Z114" s="78"/>
      <c r="AA114" s="78"/>
      <c r="AB114" s="16"/>
      <c r="AC114" s="45"/>
    </row>
    <row r="115" spans="2:29" ht="15" customHeight="1" x14ac:dyDescent="0.25">
      <c r="B115" s="56"/>
      <c r="C115" s="527" t="s">
        <v>468</v>
      </c>
      <c r="D115" s="527"/>
      <c r="K115" s="9">
        <f>Chemicals!BB73</f>
        <v>0</v>
      </c>
      <c r="L115" s="18">
        <f t="shared" si="14"/>
        <v>0</v>
      </c>
      <c r="M115" s="58"/>
      <c r="O115" s="56"/>
      <c r="P115" s="178">
        <v>0</v>
      </c>
      <c r="Q115" s="178">
        <v>0</v>
      </c>
      <c r="R115" s="178">
        <v>0</v>
      </c>
      <c r="S115" s="178">
        <v>0</v>
      </c>
      <c r="T115" s="178">
        <v>0</v>
      </c>
      <c r="U115" s="178">
        <v>0</v>
      </c>
      <c r="V115" s="178">
        <v>0</v>
      </c>
      <c r="W115" s="178">
        <v>0</v>
      </c>
      <c r="X115" s="178">
        <v>0</v>
      </c>
      <c r="Y115" s="178">
        <v>0</v>
      </c>
      <c r="Z115" s="178">
        <v>0</v>
      </c>
      <c r="AA115" s="178">
        <v>0</v>
      </c>
      <c r="AB115" s="16"/>
      <c r="AC115" s="45">
        <f t="shared" ref="AC115:AC116" si="16">SUM(P115:AA115)</f>
        <v>0</v>
      </c>
    </row>
    <row r="116" spans="2:29" ht="15" customHeight="1" x14ac:dyDescent="0.25">
      <c r="B116" s="56"/>
      <c r="C116" s="191"/>
      <c r="D116" s="192" t="s">
        <v>56</v>
      </c>
      <c r="K116" s="185">
        <v>0</v>
      </c>
      <c r="L116" s="18">
        <f t="shared" si="14"/>
        <v>0</v>
      </c>
      <c r="M116" s="58"/>
      <c r="O116" s="56"/>
      <c r="P116" s="178">
        <v>0</v>
      </c>
      <c r="Q116" s="178">
        <v>0</v>
      </c>
      <c r="R116" s="178">
        <v>0</v>
      </c>
      <c r="S116" s="178">
        <v>0</v>
      </c>
      <c r="T116" s="178">
        <v>0</v>
      </c>
      <c r="U116" s="178">
        <v>0</v>
      </c>
      <c r="V116" s="178">
        <v>0</v>
      </c>
      <c r="W116" s="178">
        <v>0</v>
      </c>
      <c r="X116" s="178">
        <v>0</v>
      </c>
      <c r="Y116" s="178">
        <v>0</v>
      </c>
      <c r="Z116" s="178">
        <v>0</v>
      </c>
      <c r="AA116" s="178">
        <v>0</v>
      </c>
      <c r="AB116" s="16"/>
      <c r="AC116" s="45">
        <f t="shared" si="16"/>
        <v>0</v>
      </c>
    </row>
    <row r="117" spans="2:29" ht="5.0999999999999996" customHeight="1" thickBot="1" x14ac:dyDescent="0.3">
      <c r="B117" s="56"/>
      <c r="C117" s="10"/>
      <c r="D117" s="10"/>
      <c r="E117" s="10"/>
      <c r="F117" s="66"/>
      <c r="G117" s="10"/>
      <c r="H117" s="67"/>
      <c r="I117" s="10"/>
      <c r="J117" s="68"/>
      <c r="K117" s="69"/>
      <c r="L117" s="69"/>
      <c r="M117" s="58"/>
      <c r="O117" s="59"/>
      <c r="P117" s="6"/>
      <c r="Q117" s="6"/>
      <c r="R117" s="6"/>
      <c r="S117" s="6"/>
      <c r="T117" s="6"/>
      <c r="U117" s="6"/>
      <c r="V117" s="6"/>
      <c r="W117" s="6"/>
      <c r="X117" s="6"/>
      <c r="Y117" s="6"/>
      <c r="Z117" s="6"/>
      <c r="AA117" s="6"/>
      <c r="AB117" s="60"/>
    </row>
    <row r="118" spans="2:29" ht="15" customHeight="1" thickTop="1" thickBot="1" x14ac:dyDescent="0.3">
      <c r="B118" s="59"/>
      <c r="C118" s="6" t="s">
        <v>76</v>
      </c>
      <c r="D118" s="6"/>
      <c r="E118" s="6"/>
      <c r="F118" s="6"/>
      <c r="G118" s="6"/>
      <c r="H118" s="6"/>
      <c r="I118" s="6"/>
      <c r="J118" s="6"/>
      <c r="K118" s="65">
        <f>SUM(K106:K117)</f>
        <v>0</v>
      </c>
      <c r="L118" s="65">
        <f>SUM(L106:L117)</f>
        <v>0</v>
      </c>
      <c r="M118" s="60"/>
    </row>
    <row r="119" spans="2:29" ht="15" customHeight="1" x14ac:dyDescent="0.25">
      <c r="F119" s="75"/>
      <c r="P119" s="75"/>
    </row>
    <row r="120" spans="2:29" ht="15" customHeight="1" thickBot="1" x14ac:dyDescent="0.3">
      <c r="C120" s="2" t="s">
        <v>68</v>
      </c>
      <c r="D120" s="5"/>
    </row>
    <row r="121" spans="2:29" ht="15" customHeight="1" x14ac:dyDescent="0.25">
      <c r="B121" s="51"/>
      <c r="C121" s="52"/>
      <c r="D121" s="52"/>
      <c r="E121" s="52"/>
      <c r="F121" s="53" t="s">
        <v>60</v>
      </c>
      <c r="G121" s="52"/>
      <c r="H121" s="53"/>
      <c r="I121" s="52"/>
      <c r="J121" s="53" t="s">
        <v>63</v>
      </c>
      <c r="K121" s="53" t="s">
        <v>65</v>
      </c>
      <c r="L121" s="53" t="s">
        <v>358</v>
      </c>
      <c r="M121" s="55"/>
      <c r="O121" s="51"/>
      <c r="P121" s="528" t="s">
        <v>141</v>
      </c>
      <c r="Q121" s="528"/>
      <c r="R121" s="528"/>
      <c r="S121" s="528"/>
      <c r="T121" s="528"/>
      <c r="U121" s="528"/>
      <c r="V121" s="528"/>
      <c r="W121" s="528"/>
      <c r="X121" s="528"/>
      <c r="Y121" s="528"/>
      <c r="Z121" s="528"/>
      <c r="AA121" s="528"/>
      <c r="AB121" s="71"/>
    </row>
    <row r="122" spans="2:29" ht="15" customHeight="1" x14ac:dyDescent="0.25">
      <c r="B122" s="56"/>
      <c r="C122" s="11"/>
      <c r="D122" s="11"/>
      <c r="E122" s="11"/>
      <c r="F122" s="57" t="s">
        <v>61</v>
      </c>
      <c r="G122" s="11"/>
      <c r="H122" s="72" t="s">
        <v>62</v>
      </c>
      <c r="I122" s="11"/>
      <c r="J122" s="57" t="s">
        <v>64</v>
      </c>
      <c r="K122" s="57" t="s">
        <v>61</v>
      </c>
      <c r="L122" s="57" t="s">
        <v>359</v>
      </c>
      <c r="M122" s="58"/>
      <c r="O122" s="56"/>
      <c r="P122" s="72" t="s">
        <v>102</v>
      </c>
      <c r="Q122" s="72" t="s">
        <v>103</v>
      </c>
      <c r="R122" s="72" t="s">
        <v>104</v>
      </c>
      <c r="S122" s="72" t="s">
        <v>105</v>
      </c>
      <c r="T122" s="72" t="s">
        <v>106</v>
      </c>
      <c r="U122" s="72" t="s">
        <v>107</v>
      </c>
      <c r="V122" s="72" t="s">
        <v>108</v>
      </c>
      <c r="W122" s="72" t="s">
        <v>109</v>
      </c>
      <c r="X122" s="72" t="s">
        <v>110</v>
      </c>
      <c r="Y122" s="72" t="s">
        <v>111</v>
      </c>
      <c r="Z122" s="72" t="s">
        <v>112</v>
      </c>
      <c r="AA122" s="72" t="s">
        <v>113</v>
      </c>
      <c r="AB122" s="73"/>
    </row>
    <row r="123" spans="2:29" ht="5.0999999999999996" customHeight="1" x14ac:dyDescent="0.25">
      <c r="B123" s="56"/>
      <c r="F123" s="64"/>
      <c r="H123" s="63"/>
      <c r="J123" s="64"/>
      <c r="K123" s="64"/>
      <c r="M123" s="58"/>
      <c r="O123" s="56"/>
      <c r="AB123" s="73"/>
    </row>
    <row r="124" spans="2:29" ht="15" customHeight="1" x14ac:dyDescent="0.25">
      <c r="B124" s="56"/>
      <c r="C124" s="526" t="s">
        <v>91</v>
      </c>
      <c r="D124" s="526"/>
      <c r="F124" s="175">
        <v>0</v>
      </c>
      <c r="H124" s="190" t="s">
        <v>355</v>
      </c>
      <c r="J124" s="185">
        <v>0</v>
      </c>
      <c r="K124" s="9">
        <f>F124*J124</f>
        <v>0</v>
      </c>
      <c r="L124" s="18">
        <f>K124*$K$6</f>
        <v>0</v>
      </c>
      <c r="M124" s="58"/>
      <c r="O124" s="56"/>
      <c r="P124" s="178">
        <v>0</v>
      </c>
      <c r="Q124" s="178">
        <v>0</v>
      </c>
      <c r="R124" s="178">
        <v>0</v>
      </c>
      <c r="S124" s="178">
        <v>0</v>
      </c>
      <c r="T124" s="178">
        <v>0</v>
      </c>
      <c r="U124" s="178">
        <v>0</v>
      </c>
      <c r="V124" s="178">
        <v>0</v>
      </c>
      <c r="W124" s="178">
        <v>0</v>
      </c>
      <c r="X124" s="178">
        <v>0</v>
      </c>
      <c r="Y124" s="178">
        <v>0</v>
      </c>
      <c r="Z124" s="178">
        <v>0</v>
      </c>
      <c r="AA124" s="178">
        <v>0</v>
      </c>
      <c r="AB124" s="16"/>
      <c r="AC124" s="45">
        <f>SUM(P124:AA124)</f>
        <v>0</v>
      </c>
    </row>
    <row r="125" spans="2:29" ht="15" customHeight="1" x14ac:dyDescent="0.25">
      <c r="B125" s="56"/>
      <c r="C125" s="526" t="s">
        <v>91</v>
      </c>
      <c r="D125" s="526"/>
      <c r="F125" s="175">
        <v>0</v>
      </c>
      <c r="H125" s="190" t="s">
        <v>355</v>
      </c>
      <c r="J125" s="185">
        <v>0</v>
      </c>
      <c r="K125" s="9">
        <f>F125*J125</f>
        <v>0</v>
      </c>
      <c r="L125" s="18">
        <f t="shared" ref="L125:L128" si="17">K125*$K$6</f>
        <v>0</v>
      </c>
      <c r="M125" s="58"/>
      <c r="O125" s="56"/>
      <c r="P125" s="178">
        <v>0</v>
      </c>
      <c r="Q125" s="178">
        <v>0</v>
      </c>
      <c r="R125" s="178">
        <v>0</v>
      </c>
      <c r="S125" s="178">
        <v>0</v>
      </c>
      <c r="T125" s="178">
        <v>0</v>
      </c>
      <c r="U125" s="178">
        <v>0</v>
      </c>
      <c r="V125" s="178">
        <v>0</v>
      </c>
      <c r="W125" s="178">
        <v>0</v>
      </c>
      <c r="X125" s="178">
        <v>0</v>
      </c>
      <c r="Y125" s="178">
        <v>0</v>
      </c>
      <c r="Z125" s="178">
        <v>0</v>
      </c>
      <c r="AA125" s="178">
        <v>0</v>
      </c>
      <c r="AB125" s="16"/>
      <c r="AC125" s="45">
        <f>SUM(P125:AA125)</f>
        <v>0</v>
      </c>
    </row>
    <row r="126" spans="2:29" ht="15" customHeight="1" x14ac:dyDescent="0.25">
      <c r="B126" s="56"/>
      <c r="C126" s="526" t="s">
        <v>91</v>
      </c>
      <c r="D126" s="526"/>
      <c r="F126" s="175">
        <v>0</v>
      </c>
      <c r="H126" s="190" t="s">
        <v>355</v>
      </c>
      <c r="J126" s="185">
        <v>0</v>
      </c>
      <c r="K126" s="9">
        <f>F126*J126</f>
        <v>0</v>
      </c>
      <c r="L126" s="18">
        <f t="shared" si="17"/>
        <v>0</v>
      </c>
      <c r="M126" s="58"/>
      <c r="O126" s="56"/>
      <c r="P126" s="178">
        <v>0</v>
      </c>
      <c r="Q126" s="178">
        <v>0</v>
      </c>
      <c r="R126" s="178">
        <v>0</v>
      </c>
      <c r="S126" s="178">
        <v>0</v>
      </c>
      <c r="T126" s="178">
        <v>0</v>
      </c>
      <c r="U126" s="178">
        <v>0</v>
      </c>
      <c r="V126" s="178">
        <v>0</v>
      </c>
      <c r="W126" s="178">
        <v>0</v>
      </c>
      <c r="X126" s="178">
        <v>0</v>
      </c>
      <c r="Y126" s="178">
        <v>0</v>
      </c>
      <c r="Z126" s="178">
        <v>0</v>
      </c>
      <c r="AA126" s="178">
        <v>0</v>
      </c>
      <c r="AB126" s="16"/>
      <c r="AC126" s="45">
        <f>SUM(P126:AA126)</f>
        <v>0</v>
      </c>
    </row>
    <row r="127" spans="2:29" ht="15" customHeight="1" x14ac:dyDescent="0.25">
      <c r="B127" s="56"/>
      <c r="C127" s="521" t="s">
        <v>41</v>
      </c>
      <c r="D127" s="521"/>
      <c r="F127" s="175">
        <v>0</v>
      </c>
      <c r="H127" s="190" t="s">
        <v>355</v>
      </c>
      <c r="J127" s="185">
        <v>0</v>
      </c>
      <c r="K127" s="9">
        <f>F127*J127</f>
        <v>0</v>
      </c>
      <c r="L127" s="18">
        <f t="shared" si="17"/>
        <v>0</v>
      </c>
      <c r="M127" s="58"/>
      <c r="O127" s="56"/>
      <c r="P127" s="178">
        <v>0</v>
      </c>
      <c r="Q127" s="178">
        <v>0</v>
      </c>
      <c r="R127" s="178">
        <v>0</v>
      </c>
      <c r="S127" s="178">
        <v>0</v>
      </c>
      <c r="T127" s="178">
        <v>0</v>
      </c>
      <c r="U127" s="178">
        <v>0</v>
      </c>
      <c r="V127" s="178">
        <v>0</v>
      </c>
      <c r="W127" s="178">
        <v>0</v>
      </c>
      <c r="X127" s="178">
        <v>0</v>
      </c>
      <c r="Y127" s="178">
        <v>0</v>
      </c>
      <c r="Z127" s="178">
        <v>0</v>
      </c>
      <c r="AA127" s="178">
        <v>0</v>
      </c>
      <c r="AB127" s="16"/>
      <c r="AC127" s="45">
        <f>SUM(P127:AA127)</f>
        <v>0</v>
      </c>
    </row>
    <row r="128" spans="2:29" ht="15" customHeight="1" x14ac:dyDescent="0.25">
      <c r="B128" s="56"/>
      <c r="C128" s="50" t="s">
        <v>201</v>
      </c>
      <c r="D128" s="50"/>
      <c r="F128" s="175">
        <v>0</v>
      </c>
      <c r="H128" s="7" t="s">
        <v>202</v>
      </c>
      <c r="J128" s="185">
        <v>0</v>
      </c>
      <c r="K128" s="9">
        <f>F128*J128</f>
        <v>0</v>
      </c>
      <c r="L128" s="18">
        <f t="shared" si="17"/>
        <v>0</v>
      </c>
      <c r="M128" s="58"/>
      <c r="O128" s="56"/>
      <c r="P128" s="178">
        <v>0</v>
      </c>
      <c r="Q128" s="178">
        <v>0</v>
      </c>
      <c r="R128" s="178">
        <v>0</v>
      </c>
      <c r="S128" s="178">
        <v>0</v>
      </c>
      <c r="T128" s="178">
        <v>0</v>
      </c>
      <c r="U128" s="178">
        <v>0</v>
      </c>
      <c r="V128" s="178">
        <v>0</v>
      </c>
      <c r="W128" s="178">
        <v>0</v>
      </c>
      <c r="X128" s="178">
        <v>0</v>
      </c>
      <c r="Y128" s="178">
        <v>0</v>
      </c>
      <c r="Z128" s="178">
        <v>0</v>
      </c>
      <c r="AA128" s="178">
        <v>0</v>
      </c>
      <c r="AB128" s="16"/>
      <c r="AC128" s="45">
        <f>SUM(P128:AA128)</f>
        <v>0</v>
      </c>
    </row>
    <row r="129" spans="2:34" ht="5.0999999999999996" customHeight="1" thickBot="1" x14ac:dyDescent="0.3">
      <c r="B129" s="56"/>
      <c r="C129" s="70"/>
      <c r="D129" s="70"/>
      <c r="E129" s="10"/>
      <c r="F129" s="66"/>
      <c r="G129" s="10"/>
      <c r="H129" s="67"/>
      <c r="I129" s="10"/>
      <c r="J129" s="68"/>
      <c r="K129" s="69"/>
      <c r="L129" s="69"/>
      <c r="M129" s="58"/>
      <c r="O129" s="59"/>
      <c r="P129" s="6"/>
      <c r="Q129" s="6"/>
      <c r="R129" s="6"/>
      <c r="S129" s="6"/>
      <c r="T129" s="6"/>
      <c r="U129" s="6"/>
      <c r="V129" s="6"/>
      <c r="W129" s="6"/>
      <c r="X129" s="6"/>
      <c r="Y129" s="6"/>
      <c r="Z129" s="6"/>
      <c r="AA129" s="6"/>
      <c r="AB129" s="60"/>
    </row>
    <row r="130" spans="2:34" ht="15" customHeight="1" thickTop="1" thickBot="1" x14ac:dyDescent="0.3">
      <c r="B130" s="59"/>
      <c r="C130" s="6" t="s">
        <v>76</v>
      </c>
      <c r="D130" s="6"/>
      <c r="E130" s="6"/>
      <c r="F130" s="6"/>
      <c r="G130" s="6"/>
      <c r="H130" s="6"/>
      <c r="I130" s="6"/>
      <c r="J130" s="6"/>
      <c r="K130" s="65">
        <f>SUM(K124:K129)</f>
        <v>0</v>
      </c>
      <c r="L130" s="99">
        <f>SUM(L124:L129)</f>
        <v>0</v>
      </c>
      <c r="M130" s="60"/>
    </row>
    <row r="131" spans="2:34" ht="15" customHeight="1" x14ac:dyDescent="0.25">
      <c r="AC131" s="4"/>
    </row>
    <row r="132" spans="2:34" ht="15" customHeight="1" thickBot="1" x14ac:dyDescent="0.3">
      <c r="C132" s="2" t="s">
        <v>292</v>
      </c>
      <c r="D132" s="2"/>
      <c r="AC132" s="4"/>
      <c r="AH132" s="44"/>
    </row>
    <row r="133" spans="2:34" ht="15" customHeight="1" x14ac:dyDescent="0.25">
      <c r="B133" s="51"/>
      <c r="C133" s="3"/>
      <c r="D133" s="3"/>
      <c r="E133" s="52"/>
      <c r="F133" s="52"/>
      <c r="G133" s="52"/>
      <c r="H133" s="52"/>
      <c r="I133" s="52"/>
      <c r="J133" s="52"/>
      <c r="K133" s="53" t="s">
        <v>65</v>
      </c>
      <c r="L133" s="53" t="s">
        <v>358</v>
      </c>
      <c r="M133" s="55"/>
      <c r="O133" s="51"/>
      <c r="P133" s="528" t="s">
        <v>141</v>
      </c>
      <c r="Q133" s="528"/>
      <c r="R133" s="528"/>
      <c r="S133" s="528"/>
      <c r="T133" s="528"/>
      <c r="U133" s="528"/>
      <c r="V133" s="528"/>
      <c r="W133" s="528"/>
      <c r="X133" s="528"/>
      <c r="Y133" s="528"/>
      <c r="Z133" s="528"/>
      <c r="AA133" s="528"/>
      <c r="AB133" s="71"/>
    </row>
    <row r="134" spans="2:34" ht="15" customHeight="1" x14ac:dyDescent="0.25">
      <c r="B134" s="56"/>
      <c r="C134" s="11"/>
      <c r="D134" s="11"/>
      <c r="E134" s="11"/>
      <c r="F134" s="11"/>
      <c r="G134" s="11"/>
      <c r="H134" s="11"/>
      <c r="I134" s="11"/>
      <c r="J134" s="11"/>
      <c r="K134" s="57" t="s">
        <v>61</v>
      </c>
      <c r="L134" s="57" t="s">
        <v>359</v>
      </c>
      <c r="M134" s="58"/>
      <c r="O134" s="56"/>
      <c r="P134" s="72" t="s">
        <v>102</v>
      </c>
      <c r="Q134" s="72" t="s">
        <v>103</v>
      </c>
      <c r="R134" s="72" t="s">
        <v>104</v>
      </c>
      <c r="S134" s="72" t="s">
        <v>105</v>
      </c>
      <c r="T134" s="72" t="s">
        <v>106</v>
      </c>
      <c r="U134" s="72" t="s">
        <v>107</v>
      </c>
      <c r="V134" s="72" t="s">
        <v>108</v>
      </c>
      <c r="W134" s="72" t="s">
        <v>109</v>
      </c>
      <c r="X134" s="72" t="s">
        <v>110</v>
      </c>
      <c r="Y134" s="72" t="s">
        <v>111</v>
      </c>
      <c r="Z134" s="72" t="s">
        <v>112</v>
      </c>
      <c r="AA134" s="72" t="s">
        <v>113</v>
      </c>
      <c r="AB134" s="73"/>
    </row>
    <row r="135" spans="2:34" ht="5.0999999999999996" customHeight="1" x14ac:dyDescent="0.25">
      <c r="B135" s="56"/>
      <c r="K135" s="64"/>
      <c r="M135" s="58"/>
      <c r="O135" s="56"/>
      <c r="AB135" s="73"/>
    </row>
    <row r="136" spans="2:34" ht="15" customHeight="1" x14ac:dyDescent="0.25">
      <c r="B136" s="56"/>
      <c r="C136" s="526" t="s">
        <v>294</v>
      </c>
      <c r="D136" s="526"/>
      <c r="K136" s="9">
        <f>IF(L37&gt;0,L136/$K$6,0)</f>
        <v>0</v>
      </c>
      <c r="L136" s="177">
        <v>0</v>
      </c>
      <c r="M136" s="58"/>
      <c r="O136" s="56"/>
      <c r="P136" s="178">
        <v>0</v>
      </c>
      <c r="Q136" s="178">
        <v>0</v>
      </c>
      <c r="R136" s="178">
        <v>0</v>
      </c>
      <c r="S136" s="178">
        <v>0</v>
      </c>
      <c r="T136" s="178">
        <v>0</v>
      </c>
      <c r="U136" s="178">
        <v>0</v>
      </c>
      <c r="V136" s="178">
        <v>0</v>
      </c>
      <c r="W136" s="178">
        <v>0</v>
      </c>
      <c r="X136" s="178">
        <v>0</v>
      </c>
      <c r="Y136" s="178">
        <v>0</v>
      </c>
      <c r="Z136" s="178">
        <v>0</v>
      </c>
      <c r="AA136" s="178">
        <v>0</v>
      </c>
      <c r="AB136" s="16"/>
      <c r="AC136" s="45">
        <f>SUM(P136:AA136)</f>
        <v>0</v>
      </c>
    </row>
    <row r="137" spans="2:34" ht="15" customHeight="1" x14ac:dyDescent="0.25">
      <c r="B137" s="56"/>
      <c r="C137" s="526" t="s">
        <v>294</v>
      </c>
      <c r="D137" s="526"/>
      <c r="K137" s="9">
        <f>IF(L38&gt;0,L137/$K$6,0)</f>
        <v>0</v>
      </c>
      <c r="L137" s="177">
        <v>0</v>
      </c>
      <c r="M137" s="58"/>
      <c r="O137" s="56"/>
      <c r="P137" s="178">
        <v>0</v>
      </c>
      <c r="Q137" s="178">
        <v>0</v>
      </c>
      <c r="R137" s="178">
        <v>0</v>
      </c>
      <c r="S137" s="178">
        <v>0</v>
      </c>
      <c r="T137" s="178">
        <v>0</v>
      </c>
      <c r="U137" s="178">
        <v>0</v>
      </c>
      <c r="V137" s="178">
        <v>0</v>
      </c>
      <c r="W137" s="178">
        <v>0</v>
      </c>
      <c r="X137" s="178">
        <v>0</v>
      </c>
      <c r="Y137" s="178">
        <v>0</v>
      </c>
      <c r="Z137" s="178">
        <v>0</v>
      </c>
      <c r="AA137" s="178">
        <v>0</v>
      </c>
      <c r="AB137" s="16"/>
      <c r="AC137" s="45">
        <f t="shared" ref="AC137:AC138" si="18">SUM(P137:AA137)</f>
        <v>0</v>
      </c>
    </row>
    <row r="138" spans="2:34" ht="15" customHeight="1" x14ac:dyDescent="0.25">
      <c r="B138" s="56"/>
      <c r="C138" s="4" t="s">
        <v>164</v>
      </c>
      <c r="K138" s="9">
        <f>IF(L39&gt;0,L138/$K$6,0)</f>
        <v>0</v>
      </c>
      <c r="L138" s="177">
        <v>0</v>
      </c>
      <c r="M138" s="58"/>
      <c r="O138" s="56"/>
      <c r="P138" s="178">
        <v>0</v>
      </c>
      <c r="Q138" s="178">
        <v>0</v>
      </c>
      <c r="R138" s="178">
        <v>0</v>
      </c>
      <c r="S138" s="178">
        <v>0</v>
      </c>
      <c r="T138" s="178">
        <v>0</v>
      </c>
      <c r="U138" s="178">
        <v>0</v>
      </c>
      <c r="V138" s="178">
        <v>0</v>
      </c>
      <c r="W138" s="178">
        <v>0</v>
      </c>
      <c r="X138" s="178">
        <v>0</v>
      </c>
      <c r="Y138" s="178">
        <v>0</v>
      </c>
      <c r="Z138" s="178">
        <v>0</v>
      </c>
      <c r="AA138" s="178">
        <v>0</v>
      </c>
      <c r="AB138" s="16"/>
      <c r="AC138" s="45">
        <f t="shared" si="18"/>
        <v>0</v>
      </c>
    </row>
    <row r="139" spans="2:34" ht="5.0999999999999996" customHeight="1" thickBot="1" x14ac:dyDescent="0.3">
      <c r="B139" s="56"/>
      <c r="C139" s="70"/>
      <c r="D139" s="70"/>
      <c r="E139" s="10"/>
      <c r="F139" s="66"/>
      <c r="G139" s="10"/>
      <c r="H139" s="67"/>
      <c r="I139" s="10"/>
      <c r="J139" s="68"/>
      <c r="K139" s="69"/>
      <c r="L139" s="69"/>
      <c r="M139" s="58"/>
      <c r="O139" s="59"/>
      <c r="P139" s="6"/>
      <c r="Q139" s="6"/>
      <c r="R139" s="6"/>
      <c r="S139" s="6"/>
      <c r="T139" s="6"/>
      <c r="U139" s="6"/>
      <c r="V139" s="6"/>
      <c r="W139" s="6"/>
      <c r="X139" s="6"/>
      <c r="Y139" s="6"/>
      <c r="Z139" s="6"/>
      <c r="AA139" s="6"/>
      <c r="AB139" s="60"/>
      <c r="AC139" s="4"/>
    </row>
    <row r="140" spans="2:34" ht="15" customHeight="1" thickTop="1" thickBot="1" x14ac:dyDescent="0.3">
      <c r="B140" s="59"/>
      <c r="C140" s="6" t="s">
        <v>76</v>
      </c>
      <c r="D140" s="6"/>
      <c r="E140" s="6"/>
      <c r="F140" s="6"/>
      <c r="G140" s="6"/>
      <c r="H140" s="6"/>
      <c r="I140" s="6"/>
      <c r="J140" s="6"/>
      <c r="K140" s="65">
        <f>SUM(K136:K139)</f>
        <v>0</v>
      </c>
      <c r="L140" s="99">
        <f>SUM(L136:L139)</f>
        <v>0</v>
      </c>
      <c r="M140" s="60"/>
      <c r="AC140" s="4"/>
    </row>
    <row r="142" spans="2:34" ht="15" customHeight="1" thickBot="1" x14ac:dyDescent="0.3">
      <c r="C142" s="2" t="s">
        <v>3</v>
      </c>
      <c r="D142" s="5"/>
    </row>
    <row r="143" spans="2:34" ht="15" customHeight="1" x14ac:dyDescent="0.25">
      <c r="B143" s="51"/>
      <c r="C143" s="52"/>
      <c r="D143" s="52"/>
      <c r="E143" s="52"/>
      <c r="F143" s="53" t="s">
        <v>60</v>
      </c>
      <c r="G143" s="52"/>
      <c r="H143" s="53"/>
      <c r="I143" s="52"/>
      <c r="J143" s="53" t="s">
        <v>63</v>
      </c>
      <c r="K143" s="53" t="s">
        <v>65</v>
      </c>
      <c r="L143" s="53" t="s">
        <v>358</v>
      </c>
      <c r="M143" s="55"/>
      <c r="O143" s="51"/>
      <c r="P143" s="528" t="s">
        <v>141</v>
      </c>
      <c r="Q143" s="528"/>
      <c r="R143" s="528"/>
      <c r="S143" s="528"/>
      <c r="T143" s="528"/>
      <c r="U143" s="528"/>
      <c r="V143" s="528"/>
      <c r="W143" s="528"/>
      <c r="X143" s="528"/>
      <c r="Y143" s="528"/>
      <c r="Z143" s="528"/>
      <c r="AA143" s="528"/>
      <c r="AB143" s="71"/>
    </row>
    <row r="144" spans="2:34" ht="15" customHeight="1" x14ac:dyDescent="0.25">
      <c r="B144" s="56"/>
      <c r="C144" s="11"/>
      <c r="D144" s="11"/>
      <c r="E144" s="11"/>
      <c r="F144" s="57" t="s">
        <v>61</v>
      </c>
      <c r="G144" s="11"/>
      <c r="H144" s="72" t="s">
        <v>62</v>
      </c>
      <c r="I144" s="11"/>
      <c r="J144" s="57" t="s">
        <v>64</v>
      </c>
      <c r="K144" s="57" t="s">
        <v>61</v>
      </c>
      <c r="L144" s="57" t="s">
        <v>359</v>
      </c>
      <c r="M144" s="58"/>
      <c r="O144" s="56"/>
      <c r="P144" s="72" t="s">
        <v>102</v>
      </c>
      <c r="Q144" s="72" t="s">
        <v>103</v>
      </c>
      <c r="R144" s="72" t="s">
        <v>104</v>
      </c>
      <c r="S144" s="72" t="s">
        <v>105</v>
      </c>
      <c r="T144" s="72" t="s">
        <v>106</v>
      </c>
      <c r="U144" s="72" t="s">
        <v>107</v>
      </c>
      <c r="V144" s="72" t="s">
        <v>108</v>
      </c>
      <c r="W144" s="72" t="s">
        <v>109</v>
      </c>
      <c r="X144" s="72" t="s">
        <v>110</v>
      </c>
      <c r="Y144" s="72" t="s">
        <v>111</v>
      </c>
      <c r="Z144" s="72" t="s">
        <v>112</v>
      </c>
      <c r="AA144" s="72" t="s">
        <v>113</v>
      </c>
      <c r="AB144" s="73"/>
    </row>
    <row r="145" spans="2:29" ht="5.0999999999999996" customHeight="1" x14ac:dyDescent="0.25">
      <c r="B145" s="56"/>
      <c r="F145" s="64"/>
      <c r="H145" s="63"/>
      <c r="J145" s="64"/>
      <c r="K145" s="64"/>
      <c r="M145" s="58"/>
      <c r="O145" s="56"/>
      <c r="AB145" s="73"/>
    </row>
    <row r="146" spans="2:29" ht="15" customHeight="1" x14ac:dyDescent="0.25">
      <c r="B146" s="56"/>
      <c r="C146" s="521" t="s">
        <v>361</v>
      </c>
      <c r="D146" s="521"/>
      <c r="F146" s="64"/>
      <c r="H146" s="63"/>
      <c r="J146" s="64"/>
      <c r="K146" s="185">
        <v>0</v>
      </c>
      <c r="L146" s="18">
        <f>K146*$K$6</f>
        <v>0</v>
      </c>
      <c r="M146" s="58"/>
      <c r="O146" s="56"/>
      <c r="P146" s="178">
        <v>0</v>
      </c>
      <c r="Q146" s="178">
        <v>0</v>
      </c>
      <c r="R146" s="178">
        <v>0</v>
      </c>
      <c r="S146" s="178">
        <v>0</v>
      </c>
      <c r="T146" s="178">
        <v>0</v>
      </c>
      <c r="U146" s="178">
        <v>0</v>
      </c>
      <c r="V146" s="178">
        <v>0</v>
      </c>
      <c r="W146" s="178">
        <v>0</v>
      </c>
      <c r="X146" s="178">
        <v>0</v>
      </c>
      <c r="Y146" s="178">
        <v>0</v>
      </c>
      <c r="Z146" s="178">
        <v>0</v>
      </c>
      <c r="AA146" s="178">
        <v>0</v>
      </c>
      <c r="AB146" s="16"/>
      <c r="AC146" s="45">
        <f>SUM(P146:AA146)</f>
        <v>0</v>
      </c>
    </row>
    <row r="147" spans="2:29" ht="15" customHeight="1" x14ac:dyDescent="0.25">
      <c r="B147" s="56"/>
      <c r="C147" s="521" t="s">
        <v>354</v>
      </c>
      <c r="D147" s="521"/>
      <c r="F147" s="175">
        <v>0</v>
      </c>
      <c r="H147" s="7" t="s">
        <v>75</v>
      </c>
      <c r="J147" s="185">
        <v>0</v>
      </c>
      <c r="K147" s="9">
        <f>F147*J147</f>
        <v>0</v>
      </c>
      <c r="L147" s="18">
        <f>K147*$K$6</f>
        <v>0</v>
      </c>
      <c r="M147" s="58"/>
      <c r="O147" s="56"/>
      <c r="P147" s="178">
        <v>0</v>
      </c>
      <c r="Q147" s="178">
        <v>0</v>
      </c>
      <c r="R147" s="178">
        <v>0</v>
      </c>
      <c r="S147" s="178">
        <v>0</v>
      </c>
      <c r="T147" s="178">
        <v>0</v>
      </c>
      <c r="U147" s="178">
        <v>0</v>
      </c>
      <c r="V147" s="178">
        <v>0</v>
      </c>
      <c r="W147" s="178">
        <v>0</v>
      </c>
      <c r="X147" s="178">
        <v>0</v>
      </c>
      <c r="Y147" s="178">
        <v>0</v>
      </c>
      <c r="Z147" s="178">
        <v>0</v>
      </c>
      <c r="AA147" s="178">
        <v>0</v>
      </c>
      <c r="AB147" s="16"/>
      <c r="AC147" s="45">
        <f>SUM(P147:AA147)</f>
        <v>0</v>
      </c>
    </row>
    <row r="148" spans="2:29" ht="15" customHeight="1" x14ac:dyDescent="0.25">
      <c r="B148" s="56"/>
      <c r="C148" s="521" t="s">
        <v>382</v>
      </c>
      <c r="D148" s="521"/>
      <c r="F148" s="544"/>
      <c r="G148" s="544"/>
      <c r="H148" s="544"/>
      <c r="K148" s="9">
        <f>IF(L49&gt;0,L148/$K$6,0)</f>
        <v>0</v>
      </c>
      <c r="L148" s="185">
        <v>0</v>
      </c>
      <c r="M148" s="58"/>
      <c r="O148" s="56"/>
      <c r="P148" s="178">
        <v>0</v>
      </c>
      <c r="Q148" s="178">
        <v>0</v>
      </c>
      <c r="R148" s="178">
        <v>0</v>
      </c>
      <c r="S148" s="178">
        <v>0</v>
      </c>
      <c r="T148" s="178">
        <v>0</v>
      </c>
      <c r="U148" s="178">
        <v>0</v>
      </c>
      <c r="V148" s="178">
        <v>0</v>
      </c>
      <c r="W148" s="178">
        <v>0</v>
      </c>
      <c r="X148" s="178">
        <v>0</v>
      </c>
      <c r="Y148" s="178">
        <v>0</v>
      </c>
      <c r="Z148" s="178">
        <v>0</v>
      </c>
      <c r="AA148" s="178">
        <v>0</v>
      </c>
      <c r="AB148" s="16"/>
      <c r="AC148" s="45">
        <f>SUM(P148:AA148)</f>
        <v>0</v>
      </c>
    </row>
    <row r="149" spans="2:29" ht="15" customHeight="1" x14ac:dyDescent="0.25">
      <c r="B149" s="56"/>
      <c r="C149" s="521" t="s">
        <v>356</v>
      </c>
      <c r="D149" s="521"/>
      <c r="F149" s="544"/>
      <c r="G149" s="544"/>
      <c r="H149" s="544"/>
      <c r="K149" s="9">
        <f>IF(L50&gt;0,L149/$K$6,0)</f>
        <v>0</v>
      </c>
      <c r="L149" s="185">
        <v>0</v>
      </c>
      <c r="M149" s="58"/>
      <c r="O149" s="56"/>
      <c r="P149" s="178">
        <v>0</v>
      </c>
      <c r="Q149" s="178">
        <v>0</v>
      </c>
      <c r="R149" s="178">
        <v>0</v>
      </c>
      <c r="S149" s="178">
        <v>0</v>
      </c>
      <c r="T149" s="178">
        <v>0</v>
      </c>
      <c r="U149" s="178">
        <v>0</v>
      </c>
      <c r="V149" s="178">
        <v>0</v>
      </c>
      <c r="W149" s="178">
        <v>0</v>
      </c>
      <c r="X149" s="178">
        <v>0</v>
      </c>
      <c r="Y149" s="178">
        <v>0</v>
      </c>
      <c r="Z149" s="178">
        <v>0</v>
      </c>
      <c r="AA149" s="178">
        <v>0</v>
      </c>
      <c r="AB149" s="16"/>
      <c r="AC149" s="45">
        <f>SUM(P149:AA149)</f>
        <v>0</v>
      </c>
    </row>
    <row r="150" spans="2:29" ht="15" customHeight="1" x14ac:dyDescent="0.25">
      <c r="B150" s="56"/>
      <c r="C150" s="542" t="s">
        <v>3</v>
      </c>
      <c r="D150" s="543"/>
      <c r="F150" s="175">
        <v>0</v>
      </c>
      <c r="H150" s="7" t="s">
        <v>75</v>
      </c>
      <c r="J150" s="185">
        <v>0</v>
      </c>
      <c r="K150" s="9">
        <f>F150*J150</f>
        <v>0</v>
      </c>
      <c r="L150" s="18">
        <f t="shared" ref="L150" si="19">K150*$K$6</f>
        <v>0</v>
      </c>
      <c r="M150" s="58"/>
      <c r="O150" s="56"/>
      <c r="P150" s="178">
        <v>0</v>
      </c>
      <c r="Q150" s="178">
        <v>0</v>
      </c>
      <c r="R150" s="178">
        <v>0</v>
      </c>
      <c r="S150" s="178">
        <v>0</v>
      </c>
      <c r="T150" s="178">
        <v>0</v>
      </c>
      <c r="U150" s="178">
        <v>0</v>
      </c>
      <c r="V150" s="178">
        <v>0</v>
      </c>
      <c r="W150" s="178">
        <v>0</v>
      </c>
      <c r="X150" s="178">
        <v>0</v>
      </c>
      <c r="Y150" s="178">
        <v>0</v>
      </c>
      <c r="Z150" s="178">
        <v>0</v>
      </c>
      <c r="AA150" s="178">
        <v>0</v>
      </c>
      <c r="AB150" s="16"/>
      <c r="AC150" s="45">
        <f>SUM(P150:AA150)</f>
        <v>0</v>
      </c>
    </row>
    <row r="151" spans="2:29" ht="5.0999999999999996" customHeight="1" thickBot="1" x14ac:dyDescent="0.3">
      <c r="B151" s="56"/>
      <c r="C151" s="70"/>
      <c r="D151" s="70"/>
      <c r="E151" s="10"/>
      <c r="F151" s="66"/>
      <c r="G151" s="10"/>
      <c r="H151" s="67"/>
      <c r="I151" s="10"/>
      <c r="J151" s="68"/>
      <c r="K151" s="69"/>
      <c r="L151" s="69"/>
      <c r="M151" s="58"/>
      <c r="O151" s="59"/>
      <c r="P151" s="6"/>
      <c r="Q151" s="6"/>
      <c r="R151" s="6"/>
      <c r="S151" s="6"/>
      <c r="T151" s="6"/>
      <c r="U151" s="6"/>
      <c r="V151" s="6"/>
      <c r="W151" s="6"/>
      <c r="X151" s="6"/>
      <c r="Y151" s="6"/>
      <c r="Z151" s="6"/>
      <c r="AA151" s="6"/>
      <c r="AB151" s="60"/>
    </row>
    <row r="152" spans="2:29" ht="15" customHeight="1" thickTop="1" thickBot="1" x14ac:dyDescent="0.3">
      <c r="B152" s="59"/>
      <c r="C152" s="6" t="s">
        <v>76</v>
      </c>
      <c r="D152" s="6"/>
      <c r="E152" s="6"/>
      <c r="F152" s="6"/>
      <c r="G152" s="6"/>
      <c r="H152" s="6"/>
      <c r="I152" s="6"/>
      <c r="J152" s="6"/>
      <c r="K152" s="65">
        <f>SUM(K147:K151)</f>
        <v>0</v>
      </c>
      <c r="L152" s="99">
        <f>SUM(L147:L151)</f>
        <v>0</v>
      </c>
      <c r="M152" s="60"/>
    </row>
    <row r="154" spans="2:29" ht="15" customHeight="1" x14ac:dyDescent="0.25">
      <c r="B154" s="514" t="s">
        <v>613</v>
      </c>
      <c r="C154" s="514"/>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c r="AA154" s="514"/>
      <c r="AB154" s="514"/>
    </row>
  </sheetData>
  <sheetProtection algorithmName="SHA-512" hashValue="Fk0YPp/nr9wdrJvwZ96NL5j3K0bC1vXDhWxl+t9L3ql/YT4xGw9h47BSACx65OTeIEdNd1bFjl161YQ89uJcvA==" saltValue="1DYn4wXf9n5zMajmhRPsbw==" spinCount="100000" sheet="1" objects="1" scenarios="1"/>
  <mergeCells count="60">
    <mergeCell ref="B154:AB154"/>
    <mergeCell ref="C124:D124"/>
    <mergeCell ref="C125:D125"/>
    <mergeCell ref="C150:D150"/>
    <mergeCell ref="C127:D127"/>
    <mergeCell ref="P133:AA133"/>
    <mergeCell ref="C136:D136"/>
    <mergeCell ref="C137:D137"/>
    <mergeCell ref="P143:AA143"/>
    <mergeCell ref="C146:D146"/>
    <mergeCell ref="C147:D147"/>
    <mergeCell ref="C148:D148"/>
    <mergeCell ref="F148:H148"/>
    <mergeCell ref="C149:D149"/>
    <mergeCell ref="F149:H149"/>
    <mergeCell ref="C126:D126"/>
    <mergeCell ref="C106:D106"/>
    <mergeCell ref="C108:D108"/>
    <mergeCell ref="C109:D109"/>
    <mergeCell ref="C111:D111"/>
    <mergeCell ref="P121:AA121"/>
    <mergeCell ref="C112:D112"/>
    <mergeCell ref="C114:D114"/>
    <mergeCell ref="C115:D115"/>
    <mergeCell ref="P63:AA63"/>
    <mergeCell ref="C64:D64"/>
    <mergeCell ref="C66:F66"/>
    <mergeCell ref="J66:K66"/>
    <mergeCell ref="P103:AA103"/>
    <mergeCell ref="J68:K68"/>
    <mergeCell ref="C80:D80"/>
    <mergeCell ref="P84:AA84"/>
    <mergeCell ref="C87:D87"/>
    <mergeCell ref="C88:D88"/>
    <mergeCell ref="C90:D90"/>
    <mergeCell ref="C91:D91"/>
    <mergeCell ref="C93:D93"/>
    <mergeCell ref="C94:D94"/>
    <mergeCell ref="C96:D96"/>
    <mergeCell ref="C97:D97"/>
    <mergeCell ref="P51:AA51"/>
    <mergeCell ref="C54:D54"/>
    <mergeCell ref="C55:D55"/>
    <mergeCell ref="C57:D57"/>
    <mergeCell ref="C58:D58"/>
    <mergeCell ref="C56:D56"/>
    <mergeCell ref="C43:D43"/>
    <mergeCell ref="C45:D45"/>
    <mergeCell ref="P40:AA40"/>
    <mergeCell ref="C2:F2"/>
    <mergeCell ref="X3:AB8"/>
    <mergeCell ref="H4:K4"/>
    <mergeCell ref="P10:AA10"/>
    <mergeCell ref="D23:E23"/>
    <mergeCell ref="P28:AA28"/>
    <mergeCell ref="C31:D31"/>
    <mergeCell ref="C32:D32"/>
    <mergeCell ref="C33:D33"/>
    <mergeCell ref="C34:D34"/>
    <mergeCell ref="C35:D35"/>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C00-000000000000}">
          <x14:formula1>
            <xm:f>Data!$F$2:$F$16</xm:f>
          </x14:formula1>
          <xm:sqref>C54:D58 C31:C35</xm:sqref>
        </x14:dataValidation>
        <x14:dataValidation type="list" allowBlank="1" showInputMessage="1" showErrorMessage="1" xr:uid="{00000000-0002-0000-0C00-000001000000}">
          <x14:formula1>
            <xm:f>Data!$F$20:$F$24</xm:f>
          </x14:formula1>
          <xm:sqref>D44 D46</xm:sqref>
        </x14:dataValidation>
        <x14:dataValidation type="list" allowBlank="1" showInputMessage="1" showErrorMessage="1" xr:uid="{00000000-0002-0000-0C00-000002000000}">
          <x14:formula1>
            <xm:f>Data!$H$20:$H$24</xm:f>
          </x14:formula1>
          <xm:sqref>D89 D98 D92 D95</xm:sqref>
        </x14:dataValidation>
        <x14:dataValidation type="list" allowBlank="1" showInputMessage="1" showErrorMessage="1" xr:uid="{00000000-0002-0000-0C00-000003000000}">
          <x14:formula1>
            <xm:f>Data!$L$20:$L$29</xm:f>
          </x14:formula1>
          <xm:sqref>H139 H129 H151 H124:H127 H21:H22 H14</xm:sqref>
        </x14:dataValidation>
        <x14:dataValidation type="list" allowBlank="1" showInputMessage="1" showErrorMessage="1" xr:uid="{00000000-0002-0000-0C00-000004000000}">
          <x14:formula1>
            <xm:f>Data!$J$20:$J$23</xm:f>
          </x14:formula1>
          <xm:sqref>D107 D113 D110 D116</xm:sqref>
        </x14:dataValidation>
        <x14:dataValidation type="list" allowBlank="1" showInputMessage="1" showErrorMessage="1" xr:uid="{00000000-0002-0000-0C00-000005000000}">
          <x14:formula1>
            <xm:f>Data!$F$28:$F$33</xm:f>
          </x14:formula1>
          <xm:sqref>H45 C45 C43 H43</xm:sqref>
        </x14:dataValidation>
        <x14:dataValidation type="list" allowBlank="1" showInputMessage="1" showErrorMessage="1" xr:uid="{00000000-0002-0000-0C00-000006000000}">
          <x14:formula1>
            <xm:f>Data!$H$2:$H$11</xm:f>
          </x14:formula1>
          <xm:sqref>C88:D88 C97:D97 C94:D94 C91:D91</xm:sqref>
        </x14:dataValidation>
        <x14:dataValidation type="list" allowBlank="1" showInputMessage="1" showErrorMessage="1" xr:uid="{00000000-0002-0000-0C00-000007000000}">
          <x14:formula1>
            <xm:f>Data!$H$28:$H$34</xm:f>
          </x14:formula1>
          <xm:sqref>H88 H91 H94 H97</xm:sqref>
        </x14:dataValidation>
        <x14:dataValidation type="list" allowBlank="1" showInputMessage="1" showErrorMessage="1" xr:uid="{00000000-0002-0000-0C00-000008000000}">
          <x14:formula1>
            <xm:f>Data!$D$12:$D$17</xm:f>
          </x14:formula1>
          <xm:sqref>J68</xm:sqref>
        </x14:dataValidation>
        <x14:dataValidation type="list" allowBlank="1" showInputMessage="1" showErrorMessage="1" xr:uid="{00000000-0002-0000-0C00-000009000000}">
          <x14:formula1>
            <xm:f>Data!$D$2:$D$6</xm:f>
          </x14:formula1>
          <xm:sqref>J66</xm:sqref>
        </x14:dataValidation>
        <x14:dataValidation type="list" allowBlank="1" showInputMessage="1" showErrorMessage="1" xr:uid="{00000000-0002-0000-0C00-00000A000000}">
          <x14:formula1>
            <xm:f>Data!$L$2:$L$17</xm:f>
          </x14:formula1>
          <xm:sqref>C124:D126</xm:sqref>
        </x14:dataValidation>
        <x14:dataValidation type="list" allowBlank="1" showInputMessage="1" showErrorMessage="1" xr:uid="{00000000-0002-0000-0C00-00000B000000}">
          <x14:formula1>
            <xm:f>Data!$P$31:$P$46</xm:f>
          </x14:formula1>
          <xm:sqref>C136:C137</xm:sqref>
        </x14:dataValidation>
        <x14:dataValidation type="list" allowBlank="1" showInputMessage="1" showErrorMessage="1" xr:uid="{00000000-0002-0000-0C00-00000C000000}">
          <x14:formula1>
            <xm:f>Data!$B$2:$B$21</xm:f>
          </x14:formula1>
          <xm:sqref>D14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AB81"/>
  <sheetViews>
    <sheetView showGridLines="0" showRowColHeaders="0" zoomScaleNormal="100" workbookViewId="0">
      <selection activeCell="B6" sqref="B6:D6"/>
    </sheetView>
  </sheetViews>
  <sheetFormatPr defaultColWidth="9.140625" defaultRowHeight="15" customHeight="1" x14ac:dyDescent="0.25"/>
  <cols>
    <col min="1" max="1" width="4.7109375" style="1" customWidth="1"/>
    <col min="2" max="2" width="16.7109375" style="1" customWidth="1"/>
    <col min="3" max="3" width="10.7109375" style="1" customWidth="1"/>
    <col min="4" max="4" width="9.140625" style="1"/>
    <col min="5" max="5" width="11.7109375" style="1" customWidth="1"/>
    <col min="6" max="8" width="10.7109375" style="1" customWidth="1"/>
    <col min="9" max="26" width="9.140625" style="1"/>
    <col min="27" max="27" width="20.7109375" style="1" customWidth="1"/>
    <col min="28" max="28" width="10.7109375" style="1" customWidth="1"/>
    <col min="29" max="16384" width="9.140625" style="1"/>
  </cols>
  <sheetData>
    <row r="2" spans="2:8" ht="77.099999999999994" customHeight="1" x14ac:dyDescent="0.25"/>
    <row r="3" spans="2:8" ht="20.100000000000001" customHeight="1" x14ac:dyDescent="0.25">
      <c r="B3" s="546" t="s">
        <v>403</v>
      </c>
      <c r="C3" s="546"/>
      <c r="D3" s="546"/>
      <c r="E3" s="546"/>
      <c r="F3" s="546"/>
      <c r="G3" s="546"/>
      <c r="H3" s="546"/>
    </row>
    <row r="4" spans="2:8" ht="15" customHeight="1" x14ac:dyDescent="0.25">
      <c r="B4" s="546" t="str">
        <f>'Basic Information'!$D$6</f>
        <v>Region of State</v>
      </c>
      <c r="C4" s="546"/>
      <c r="D4" s="546"/>
      <c r="E4" s="546"/>
      <c r="F4" s="546"/>
      <c r="G4" s="546"/>
      <c r="H4" s="546"/>
    </row>
    <row r="6" spans="2:8" ht="20.100000000000001" customHeight="1" x14ac:dyDescent="0.25">
      <c r="B6" s="545" t="str">
        <f>'Basic Information'!D18</f>
        <v>Crop</v>
      </c>
      <c r="C6" s="545"/>
      <c r="D6" s="545"/>
      <c r="E6" s="315">
        <f>'Crop 5 - Input'!K6</f>
        <v>0</v>
      </c>
      <c r="F6" s="316" t="s">
        <v>4</v>
      </c>
      <c r="G6" s="317"/>
      <c r="H6" s="318">
        <f>'Basic Information'!$D$4</f>
        <v>2024</v>
      </c>
    </row>
    <row r="7" spans="2:8" ht="15" customHeight="1" x14ac:dyDescent="0.25">
      <c r="B7" s="548" t="s">
        <v>390</v>
      </c>
      <c r="C7" s="548"/>
      <c r="D7" s="548"/>
      <c r="E7" s="548"/>
      <c r="F7" s="548"/>
      <c r="G7" s="548"/>
      <c r="H7" s="548"/>
    </row>
    <row r="8" spans="2:8" ht="15" customHeight="1" x14ac:dyDescent="0.25">
      <c r="B8" s="229"/>
      <c r="C8" s="229"/>
      <c r="D8" s="232"/>
      <c r="E8" s="233" t="s">
        <v>142</v>
      </c>
      <c r="F8" s="549" t="s">
        <v>0</v>
      </c>
      <c r="G8" s="549"/>
      <c r="H8" s="549"/>
    </row>
    <row r="9" spans="2:8" ht="15" customHeight="1" thickBot="1" x14ac:dyDescent="0.3">
      <c r="B9" s="198" t="s">
        <v>405</v>
      </c>
      <c r="C9" s="198"/>
      <c r="D9" s="230" t="s">
        <v>418</v>
      </c>
      <c r="E9" s="231" t="s">
        <v>420</v>
      </c>
      <c r="F9" s="231" t="s">
        <v>142</v>
      </c>
      <c r="G9" s="231" t="s">
        <v>391</v>
      </c>
      <c r="H9" s="231" t="s">
        <v>421</v>
      </c>
    </row>
    <row r="10" spans="2:8" ht="15" customHeight="1" x14ac:dyDescent="0.25">
      <c r="B10" s="554" t="str">
        <f>'Crop 5 - Input'!D14</f>
        <v>Crop</v>
      </c>
      <c r="C10" s="554"/>
      <c r="D10" s="199" t="str">
        <f>'Crop 5 - Input'!H14</f>
        <v>Harv. Units</v>
      </c>
      <c r="E10" s="212">
        <f>'Crop 5 - Input'!F19</f>
        <v>0</v>
      </c>
      <c r="F10" s="234">
        <f>'Crop 5 - Input'!L19</f>
        <v>0</v>
      </c>
      <c r="G10" s="212">
        <f>IF(F10&gt;0,F10/'Crop 5 - Input'!K6,0)</f>
        <v>0</v>
      </c>
      <c r="H10" s="212">
        <f t="shared" ref="H10:H13" si="0">IF(G10&gt;0,G10/$E$10,0)</f>
        <v>0</v>
      </c>
    </row>
    <row r="11" spans="2:8" ht="15" customHeight="1" x14ac:dyDescent="0.25">
      <c r="B11" s="555" t="str">
        <f>'Crop 5 - Input'!D21</f>
        <v>Other</v>
      </c>
      <c r="C11" s="556"/>
      <c r="D11" s="199" t="str">
        <f>'Crop 5 - Input'!H21</f>
        <v>Units</v>
      </c>
      <c r="E11" s="212">
        <f>'Crop 5 - Input'!F21</f>
        <v>0</v>
      </c>
      <c r="F11" s="234">
        <f>'Crop 5 - Input'!L21</f>
        <v>0</v>
      </c>
      <c r="G11" s="212">
        <f>IF(F11&gt;0,'Crop 5 - Input'!K21,0)</f>
        <v>0</v>
      </c>
      <c r="H11" s="212">
        <f t="shared" si="0"/>
        <v>0</v>
      </c>
    </row>
    <row r="12" spans="2:8" ht="15" customHeight="1" x14ac:dyDescent="0.25">
      <c r="B12" s="555" t="s">
        <v>417</v>
      </c>
      <c r="C12" s="555"/>
      <c r="D12" s="199" t="str">
        <f>'Crop 5 - Input'!H22</f>
        <v>Units</v>
      </c>
      <c r="E12" s="212">
        <f>'Crop 5 - Input'!F22</f>
        <v>0</v>
      </c>
      <c r="F12" s="234">
        <f>'Crop 5 - Input'!L22</f>
        <v>0</v>
      </c>
      <c r="G12" s="212">
        <f>IF(F12&gt;0,'Crop 5 - Input'!K22,0)</f>
        <v>0</v>
      </c>
      <c r="H12" s="212">
        <f t="shared" si="0"/>
        <v>0</v>
      </c>
    </row>
    <row r="13" spans="2:8" ht="15" customHeight="1" x14ac:dyDescent="0.25">
      <c r="B13" s="555" t="s">
        <v>67</v>
      </c>
      <c r="C13" s="555"/>
      <c r="D13" s="199"/>
      <c r="E13" s="212"/>
      <c r="F13" s="234">
        <f>'Crop 5 - Input'!L23</f>
        <v>0</v>
      </c>
      <c r="G13" s="212">
        <f>IF(F13&gt;0,'Crop 5 - Input'!K23,0)</f>
        <v>0</v>
      </c>
      <c r="H13" s="212">
        <f t="shared" si="0"/>
        <v>0</v>
      </c>
    </row>
    <row r="14" spans="2:8" ht="5.0999999999999996" customHeight="1" thickBot="1" x14ac:dyDescent="0.3">
      <c r="B14" s="201"/>
      <c r="C14" s="201"/>
      <c r="D14" s="202"/>
      <c r="E14" s="203"/>
      <c r="F14" s="204"/>
      <c r="G14" s="205"/>
      <c r="H14" s="203"/>
    </row>
    <row r="15" spans="2:8" ht="15" customHeight="1" thickTop="1" x14ac:dyDescent="0.25">
      <c r="B15" s="237" t="s">
        <v>392</v>
      </c>
      <c r="C15" s="237"/>
      <c r="D15" s="206"/>
      <c r="E15" s="207"/>
      <c r="F15" s="208">
        <f t="shared" ref="F15" si="1">SUM(F10:F14)</f>
        <v>0</v>
      </c>
      <c r="G15" s="290">
        <f>SUM(G10:G14)</f>
        <v>0</v>
      </c>
      <c r="H15" s="290">
        <f t="shared" ref="H15" si="2">SUM(H10:H14)</f>
        <v>0</v>
      </c>
    </row>
    <row r="16" spans="2:8" ht="10.15" customHeight="1" x14ac:dyDescent="0.25">
      <c r="B16" s="209"/>
      <c r="C16" s="209"/>
      <c r="D16" s="199"/>
      <c r="E16" s="196"/>
      <c r="F16" s="196"/>
      <c r="G16" s="200"/>
      <c r="H16" s="200"/>
    </row>
    <row r="17" spans="2:8" ht="15" customHeight="1" x14ac:dyDescent="0.25">
      <c r="B17" s="548" t="s">
        <v>393</v>
      </c>
      <c r="C17" s="548"/>
      <c r="D17" s="548"/>
      <c r="E17" s="548"/>
      <c r="F17" s="548"/>
      <c r="G17" s="548"/>
      <c r="H17" s="548"/>
    </row>
    <row r="18" spans="2:8" ht="15" customHeight="1" x14ac:dyDescent="0.25">
      <c r="B18" s="196"/>
      <c r="C18" s="196"/>
      <c r="F18" s="550" t="s">
        <v>407</v>
      </c>
      <c r="G18" s="550"/>
      <c r="H18" s="550"/>
    </row>
    <row r="19" spans="2:8" ht="15" customHeight="1" thickBot="1" x14ac:dyDescent="0.3">
      <c r="B19" s="214"/>
      <c r="C19" s="214"/>
      <c r="D19" s="219"/>
      <c r="E19" s="219"/>
      <c r="F19" s="295" t="s">
        <v>142</v>
      </c>
      <c r="G19" s="295" t="s">
        <v>391</v>
      </c>
      <c r="H19" s="231" t="s">
        <v>421</v>
      </c>
    </row>
    <row r="20" spans="2:8" ht="15" customHeight="1" x14ac:dyDescent="0.25">
      <c r="B20" s="256" t="s">
        <v>433</v>
      </c>
      <c r="C20" s="196"/>
    </row>
    <row r="21" spans="2:8" ht="15" customHeight="1" x14ac:dyDescent="0.25">
      <c r="B21" s="547" t="s">
        <v>408</v>
      </c>
      <c r="C21" s="547"/>
      <c r="F21" s="132">
        <f>'Crop 5 - Input'!L37</f>
        <v>0</v>
      </c>
      <c r="G21" s="222">
        <f>IF(F21&gt;0,F21/'Crop 5 - Input'!$K$6,0)</f>
        <v>0</v>
      </c>
      <c r="H21" s="212">
        <f t="shared" ref="H21:H37" si="3">IF(G21&gt;0,G21/$E$10,0)</f>
        <v>0</v>
      </c>
    </row>
    <row r="22" spans="2:8" ht="15" customHeight="1" x14ac:dyDescent="0.25">
      <c r="B22" s="547" t="s">
        <v>43</v>
      </c>
      <c r="C22" s="547"/>
      <c r="F22" s="132">
        <f>'Crop 5 - Input'!L48</f>
        <v>0</v>
      </c>
      <c r="G22" s="222">
        <f>IF(F22&gt;0,F22/'Crop 5 - Input'!$K$6,0)</f>
        <v>0</v>
      </c>
      <c r="H22" s="212">
        <f t="shared" si="3"/>
        <v>0</v>
      </c>
    </row>
    <row r="23" spans="2:8" ht="15" customHeight="1" x14ac:dyDescent="0.25">
      <c r="B23" s="547" t="s">
        <v>78</v>
      </c>
      <c r="C23" s="547"/>
      <c r="F23" s="132">
        <f>'Crop 5 - Input'!L60</f>
        <v>0</v>
      </c>
      <c r="G23" s="222">
        <f>IF(F23&gt;0,F23/'Crop 5 - Input'!$K$6,0)</f>
        <v>0</v>
      </c>
      <c r="H23" s="212">
        <f t="shared" si="3"/>
        <v>0</v>
      </c>
    </row>
    <row r="24" spans="2:8" ht="15" customHeight="1" x14ac:dyDescent="0.25">
      <c r="B24" s="547" t="s">
        <v>46</v>
      </c>
      <c r="C24" s="547"/>
      <c r="F24" s="132">
        <f>'Crop 5 - Input'!L75</f>
        <v>0</v>
      </c>
      <c r="G24" s="222">
        <f>IF(F24&gt;0,F24/'Crop 5 - Input'!$K$6,0)</f>
        <v>0</v>
      </c>
      <c r="H24" s="212">
        <f t="shared" si="3"/>
        <v>0</v>
      </c>
    </row>
    <row r="25" spans="2:8" ht="15" customHeight="1" x14ac:dyDescent="0.25">
      <c r="B25" s="547" t="s">
        <v>48</v>
      </c>
      <c r="C25" s="547"/>
      <c r="F25" s="132">
        <f>'Crop 5 - Input'!L100</f>
        <v>0</v>
      </c>
      <c r="G25" s="222">
        <f>IF(F25&gt;0,F25/'Crop 5 - Input'!$K$6,0)</f>
        <v>0</v>
      </c>
      <c r="H25" s="212">
        <f t="shared" si="3"/>
        <v>0</v>
      </c>
    </row>
    <row r="26" spans="2:8" ht="15" customHeight="1" x14ac:dyDescent="0.25">
      <c r="B26" s="547" t="s">
        <v>52</v>
      </c>
      <c r="C26" s="547"/>
      <c r="F26" s="132">
        <f>'Crop 5 - Input'!L118</f>
        <v>0</v>
      </c>
      <c r="G26" s="222">
        <f>IF(F26&gt;0,F26/'Crop 5 - Input'!$K$6,0)</f>
        <v>0</v>
      </c>
      <c r="H26" s="212">
        <f t="shared" si="3"/>
        <v>0</v>
      </c>
    </row>
    <row r="27" spans="2:8" ht="15" customHeight="1" x14ac:dyDescent="0.25">
      <c r="B27" s="547" t="s">
        <v>409</v>
      </c>
      <c r="C27" s="547"/>
      <c r="D27" s="547"/>
      <c r="F27" s="132">
        <f>'Crop 5 - Input'!L140</f>
        <v>0</v>
      </c>
      <c r="G27" s="222">
        <f>IF(F27&gt;0,F27/'Crop 5 - Input'!$K$6,0)</f>
        <v>0</v>
      </c>
      <c r="H27" s="212">
        <f t="shared" si="3"/>
        <v>0</v>
      </c>
    </row>
    <row r="28" spans="2:8" ht="15" customHeight="1" x14ac:dyDescent="0.25">
      <c r="B28" s="547" t="s">
        <v>427</v>
      </c>
      <c r="C28" s="547"/>
      <c r="F28" s="132">
        <f>(General!$E$49*General!$O$49)+(General!$E$50*General!$O$50)+(General!$E$51*General!$O$51)+(General!$E$52*General!$O$52)+(General!$E$53*General!$O$53)+(General!$E$54*General!$O$54)+(General!$U$58*(General!$E$49*General!$O$49)+(General!$E$50*General!$O$50)+(General!$E$51*General!$O$51)+(General!$E$52*General!$O$52)+(General!$E$53*General!$O$53)+(General!$E$54*General!$O$54))</f>
        <v>0</v>
      </c>
      <c r="G28" s="222">
        <f>IF(F28&gt;0,F28/'Crop 5 - Input'!$K$6,0)</f>
        <v>0</v>
      </c>
      <c r="H28" s="212">
        <f t="shared" si="3"/>
        <v>0</v>
      </c>
    </row>
    <row r="29" spans="2:8" ht="15" customHeight="1" x14ac:dyDescent="0.25">
      <c r="B29" s="547" t="s">
        <v>394</v>
      </c>
      <c r="C29" s="547"/>
      <c r="F29" s="132">
        <f>General!E80*General!O80</f>
        <v>0</v>
      </c>
      <c r="G29" s="222">
        <f>IF(F29&gt;0,F29/'Crop 5 - Input'!$K$6,0)</f>
        <v>0</v>
      </c>
      <c r="H29" s="212">
        <f t="shared" si="3"/>
        <v>0</v>
      </c>
    </row>
    <row r="30" spans="2:8" ht="15" customHeight="1" x14ac:dyDescent="0.25">
      <c r="B30" s="547" t="s">
        <v>377</v>
      </c>
      <c r="C30" s="547"/>
      <c r="F30" s="132">
        <f>General!E81*General!O81</f>
        <v>0</v>
      </c>
      <c r="G30" s="222">
        <f>IF(F30&gt;0,F30/'Crop 5 - Input'!$K$6,0)</f>
        <v>0</v>
      </c>
      <c r="H30" s="212">
        <f t="shared" si="3"/>
        <v>0</v>
      </c>
    </row>
    <row r="31" spans="2:8" ht="15" customHeight="1" x14ac:dyDescent="0.25">
      <c r="B31" s="547" t="s">
        <v>381</v>
      </c>
      <c r="C31" s="547"/>
      <c r="F31" s="132">
        <f>General!E82*General!O82</f>
        <v>0</v>
      </c>
      <c r="G31" s="222">
        <f>IF(F31&gt;0,F31/'Crop 5 - Input'!$K$6,0)</f>
        <v>0</v>
      </c>
      <c r="H31" s="212">
        <f t="shared" si="3"/>
        <v>0</v>
      </c>
    </row>
    <row r="32" spans="2:8" ht="15" customHeight="1" x14ac:dyDescent="0.25">
      <c r="B32" s="547" t="s">
        <v>410</v>
      </c>
      <c r="C32" s="547"/>
      <c r="F32" s="132">
        <f>'Crop 5 - Input'!L146</f>
        <v>0</v>
      </c>
      <c r="G32" s="222">
        <f>IF(F32&gt;0,F32/'Crop 5 - Input'!$K$6,0)</f>
        <v>0</v>
      </c>
      <c r="H32" s="212">
        <f t="shared" si="3"/>
        <v>0</v>
      </c>
    </row>
    <row r="33" spans="2:8" ht="15" customHeight="1" x14ac:dyDescent="0.25">
      <c r="B33" s="547" t="s">
        <v>3</v>
      </c>
      <c r="C33" s="547"/>
      <c r="F33" s="132">
        <f>'Crop 5 - Input'!L147+'Crop 5 - Input'!L148+'Crop 5 - Input'!L149+'Crop 5 - Input'!L150</f>
        <v>0</v>
      </c>
      <c r="G33" s="222">
        <f>IF(F33&gt;0,F33/'Crop 5 - Input'!$K$6,0)</f>
        <v>0</v>
      </c>
      <c r="H33" s="212">
        <f t="shared" si="3"/>
        <v>0</v>
      </c>
    </row>
    <row r="34" spans="2:8" ht="15" customHeight="1" x14ac:dyDescent="0.25">
      <c r="B34" s="552" t="s">
        <v>411</v>
      </c>
      <c r="C34" s="552"/>
      <c r="D34" s="219"/>
      <c r="E34" s="219"/>
      <c r="F34" s="235">
        <f>SUM(F21:F33)*0.5*(General!$O$7)</f>
        <v>0</v>
      </c>
      <c r="G34" s="236">
        <f>IF(F34&gt;0,F34/'Crop 5 - Input'!$K$6,0)</f>
        <v>0</v>
      </c>
      <c r="H34" s="310">
        <f t="shared" si="3"/>
        <v>0</v>
      </c>
    </row>
    <row r="35" spans="2:8" ht="15" customHeight="1" x14ac:dyDescent="0.25">
      <c r="B35" s="218" t="s">
        <v>434</v>
      </c>
      <c r="F35" s="132">
        <f>SUM(F20:F34)</f>
        <v>0</v>
      </c>
      <c r="G35" s="222">
        <f t="shared" ref="G35:H35" si="4">SUM(G20:G34)</f>
        <v>0</v>
      </c>
      <c r="H35" s="222">
        <f t="shared" si="4"/>
        <v>0</v>
      </c>
    </row>
    <row r="36" spans="2:8" ht="15" customHeight="1" x14ac:dyDescent="0.25">
      <c r="B36" s="218"/>
      <c r="F36" s="132"/>
      <c r="G36" s="222"/>
      <c r="H36" s="222"/>
    </row>
    <row r="37" spans="2:8" ht="15" customHeight="1" x14ac:dyDescent="0.25">
      <c r="B37" s="1" t="s">
        <v>395</v>
      </c>
      <c r="F37" s="132">
        <f>'Crop 5 - Input'!L130</f>
        <v>0</v>
      </c>
      <c r="G37" s="222">
        <f>IF(F37&gt;0,F37/'Crop 5 - Input'!$K$6,0)</f>
        <v>0</v>
      </c>
      <c r="H37" s="212">
        <f t="shared" si="3"/>
        <v>0</v>
      </c>
    </row>
    <row r="38" spans="2:8" ht="5.0999999999999996" customHeight="1" thickBot="1" x14ac:dyDescent="0.3">
      <c r="B38" s="241"/>
      <c r="C38" s="241"/>
      <c r="D38" s="241"/>
      <c r="E38" s="241"/>
      <c r="F38" s="242"/>
      <c r="G38" s="247"/>
      <c r="H38" s="247"/>
    </row>
    <row r="39" spans="2:8" ht="15" customHeight="1" thickTop="1" x14ac:dyDescent="0.25">
      <c r="B39" s="1" t="s">
        <v>396</v>
      </c>
      <c r="F39" s="132">
        <f>F35+F37</f>
        <v>0</v>
      </c>
      <c r="G39" s="222">
        <f>G35+G37</f>
        <v>0</v>
      </c>
      <c r="H39" s="222">
        <f>H35+H37</f>
        <v>0</v>
      </c>
    </row>
    <row r="40" spans="2:8" ht="15" customHeight="1" x14ac:dyDescent="0.25">
      <c r="B40" s="1" t="s">
        <v>247</v>
      </c>
      <c r="F40" s="132"/>
      <c r="G40" s="222"/>
      <c r="H40" s="222"/>
    </row>
    <row r="41" spans="2:8" ht="15" customHeight="1" x14ac:dyDescent="0.25">
      <c r="B41" s="218" t="s">
        <v>384</v>
      </c>
      <c r="C41" s="221"/>
      <c r="F41" s="132">
        <f>(General!O14+General!O15+General!O16)*'Basic Information'!F18</f>
        <v>0</v>
      </c>
      <c r="G41" s="222">
        <f>IF(F41&gt;0,F41/'Crop 5 - Input'!$K$6,0)</f>
        <v>0</v>
      </c>
      <c r="H41" s="212">
        <f t="shared" ref="H41:H45" si="5">IF(G41&gt;0,G41/$E$10,0)</f>
        <v>0</v>
      </c>
    </row>
    <row r="42" spans="2:8" ht="15" customHeight="1" x14ac:dyDescent="0.25">
      <c r="B42" s="218" t="s">
        <v>412</v>
      </c>
      <c r="C42" s="221"/>
      <c r="F42" s="132">
        <f>(General!O19+General!O21+General!O23+General!O25+General!O28+General!O30+General!O32+General!O35+General!O37+General!O39)*'Basic Information'!F18</f>
        <v>0</v>
      </c>
      <c r="G42" s="222">
        <f>IF(F42&gt;0,F42/'Crop 5 - Input'!$K$6,0)</f>
        <v>0</v>
      </c>
      <c r="H42" s="212">
        <f t="shared" si="5"/>
        <v>0</v>
      </c>
    </row>
    <row r="43" spans="2:8" ht="15" customHeight="1" x14ac:dyDescent="0.25">
      <c r="B43" s="218" t="s">
        <v>413</v>
      </c>
      <c r="C43" s="221"/>
      <c r="F43" s="132">
        <f>(General!O18+General!O20+General!O22+General!O24+General!O27+General!O29+General!O31+General!O34+General!O36+General!O38)*'Basic Information'!F18</f>
        <v>0</v>
      </c>
      <c r="G43" s="222">
        <f>IF(F43&gt;0,F43/'Crop 5 - Input'!$K$6,0)</f>
        <v>0</v>
      </c>
      <c r="H43" s="212">
        <f t="shared" si="5"/>
        <v>0</v>
      </c>
    </row>
    <row r="44" spans="2:8" ht="15" customHeight="1" x14ac:dyDescent="0.25">
      <c r="B44" s="218" t="s">
        <v>626</v>
      </c>
      <c r="C44" s="221"/>
      <c r="F44" s="132">
        <f>General!E86*General!O86</f>
        <v>0</v>
      </c>
      <c r="G44" s="222">
        <f>IF(F44&gt;0,F44/'Crop 5 - Input'!$K$6,0)</f>
        <v>0</v>
      </c>
      <c r="H44" s="212">
        <f t="shared" ref="H44" si="6">IF(G44&gt;0,G44/$E$10,0)</f>
        <v>0</v>
      </c>
    </row>
    <row r="45" spans="2:8" ht="15" customHeight="1" x14ac:dyDescent="0.25">
      <c r="B45" s="238" t="s">
        <v>414</v>
      </c>
      <c r="C45" s="224"/>
      <c r="D45" s="219"/>
      <c r="E45" s="219"/>
      <c r="F45" s="235">
        <f>SUM(General!E86:E95)*'Basic Information'!F18</f>
        <v>0</v>
      </c>
      <c r="G45" s="236">
        <f>IF(F45&gt;0,F45/'Crop 5 - Input'!$K$6,0)</f>
        <v>0</v>
      </c>
      <c r="H45" s="310">
        <f t="shared" si="5"/>
        <v>0</v>
      </c>
    </row>
    <row r="46" spans="2:8" ht="15" customHeight="1" x14ac:dyDescent="0.25">
      <c r="B46" s="1" t="s">
        <v>415</v>
      </c>
      <c r="F46" s="132">
        <f>SUM(F41:F45)</f>
        <v>0</v>
      </c>
      <c r="G46" s="222">
        <f>SUM(G41:G45)</f>
        <v>0</v>
      </c>
      <c r="H46" s="222">
        <f>SUM(H41:H45)</f>
        <v>0</v>
      </c>
    </row>
    <row r="47" spans="2:8" ht="10.15" customHeight="1" thickBot="1" x14ac:dyDescent="0.3">
      <c r="B47" s="241"/>
      <c r="C47" s="241"/>
      <c r="D47" s="241"/>
      <c r="E47" s="241"/>
      <c r="F47" s="242"/>
      <c r="G47" s="242"/>
      <c r="H47" s="242"/>
    </row>
    <row r="48" spans="2:8" ht="15" customHeight="1" thickTop="1" x14ac:dyDescent="0.25">
      <c r="B48" s="2" t="s">
        <v>422</v>
      </c>
      <c r="C48" s="2"/>
      <c r="D48" s="2"/>
      <c r="E48" s="2"/>
      <c r="F48" s="254">
        <f>F35+F37+F46</f>
        <v>0</v>
      </c>
      <c r="G48" s="255">
        <f>G35+G37+G46</f>
        <v>0</v>
      </c>
      <c r="H48" s="255">
        <f>H35+H37+H46</f>
        <v>0</v>
      </c>
    </row>
    <row r="49" spans="2:8" ht="10.15" customHeight="1" thickBot="1" x14ac:dyDescent="0.3"/>
    <row r="50" spans="2:8" ht="15" customHeight="1" thickBot="1" x14ac:dyDescent="0.3">
      <c r="B50" s="244" t="s">
        <v>426</v>
      </c>
      <c r="C50" s="245"/>
      <c r="D50" s="245"/>
      <c r="E50" s="245"/>
      <c r="F50" s="246">
        <f>F15-F48</f>
        <v>0</v>
      </c>
      <c r="G50" s="288">
        <f>G15-G48</f>
        <v>0</v>
      </c>
      <c r="H50" s="289">
        <f>H15-H48</f>
        <v>0</v>
      </c>
    </row>
    <row r="51" spans="2:8" ht="10.15" customHeight="1" x14ac:dyDescent="0.25"/>
    <row r="52" spans="2:8" ht="15" customHeight="1" x14ac:dyDescent="0.25">
      <c r="B52" s="197" t="s">
        <v>477</v>
      </c>
      <c r="C52" s="197"/>
      <c r="D52" s="197"/>
      <c r="E52" s="210"/>
      <c r="F52" s="210"/>
      <c r="G52" s="210"/>
      <c r="H52" s="210"/>
    </row>
    <row r="53" spans="2:8" ht="15" customHeight="1" x14ac:dyDescent="0.25">
      <c r="B53" s="272"/>
      <c r="C53" s="272"/>
      <c r="D53" s="553" t="s">
        <v>424</v>
      </c>
      <c r="E53" s="553"/>
      <c r="F53" s="553"/>
      <c r="G53" s="553"/>
      <c r="H53" s="553"/>
    </row>
    <row r="54" spans="2:8" ht="15" customHeight="1" x14ac:dyDescent="0.25">
      <c r="B54" s="272"/>
      <c r="C54" s="272"/>
      <c r="D54" s="274">
        <v>-0.25</v>
      </c>
      <c r="E54" s="274">
        <v>-0.1</v>
      </c>
      <c r="F54" s="272"/>
      <c r="G54" s="274">
        <v>0.1</v>
      </c>
      <c r="H54" s="274">
        <v>0.25</v>
      </c>
    </row>
    <row r="55" spans="2:8" ht="15" customHeight="1" x14ac:dyDescent="0.25">
      <c r="B55" s="273" t="s">
        <v>397</v>
      </c>
      <c r="C55" s="273"/>
      <c r="D55" s="275">
        <f>F55*0.75</f>
        <v>0</v>
      </c>
      <c r="E55" s="275">
        <f>F55*0.9</f>
        <v>0</v>
      </c>
      <c r="F55" s="275">
        <f>'Crop 5 - Input'!J19</f>
        <v>0</v>
      </c>
      <c r="G55" s="275">
        <f>F55*1.1</f>
        <v>0</v>
      </c>
      <c r="H55" s="275">
        <f>F55*1.25</f>
        <v>0</v>
      </c>
    </row>
    <row r="56" spans="2:8" ht="15" customHeight="1" x14ac:dyDescent="0.25">
      <c r="B56" s="276">
        <v>-0.25</v>
      </c>
      <c r="C56" s="277">
        <f>C58*0.75</f>
        <v>0</v>
      </c>
      <c r="D56" s="278">
        <f t="shared" ref="D56:H60" si="7">(D$55*$C56)-$G$48</f>
        <v>0</v>
      </c>
      <c r="E56" s="279">
        <f t="shared" si="7"/>
        <v>0</v>
      </c>
      <c r="F56" s="279">
        <f t="shared" si="7"/>
        <v>0</v>
      </c>
      <c r="G56" s="279">
        <f t="shared" si="7"/>
        <v>0</v>
      </c>
      <c r="H56" s="280">
        <f t="shared" si="7"/>
        <v>0</v>
      </c>
    </row>
    <row r="57" spans="2:8" ht="15" customHeight="1" x14ac:dyDescent="0.25">
      <c r="B57" s="276">
        <v>-0.1</v>
      </c>
      <c r="C57" s="277">
        <f>C58*0.9</f>
        <v>0</v>
      </c>
      <c r="D57" s="281">
        <f t="shared" si="7"/>
        <v>0</v>
      </c>
      <c r="E57" s="275">
        <f t="shared" si="7"/>
        <v>0</v>
      </c>
      <c r="F57" s="275">
        <f t="shared" si="7"/>
        <v>0</v>
      </c>
      <c r="G57" s="275">
        <f t="shared" si="7"/>
        <v>0</v>
      </c>
      <c r="H57" s="282">
        <f t="shared" si="7"/>
        <v>0</v>
      </c>
    </row>
    <row r="58" spans="2:8" ht="15" customHeight="1" x14ac:dyDescent="0.25">
      <c r="B58" s="283" t="s">
        <v>423</v>
      </c>
      <c r="C58" s="277">
        <f>'Crop 5 - Input'!F19</f>
        <v>0</v>
      </c>
      <c r="D58" s="281">
        <f t="shared" si="7"/>
        <v>0</v>
      </c>
      <c r="E58" s="275">
        <f t="shared" si="7"/>
        <v>0</v>
      </c>
      <c r="F58" s="275">
        <f t="shared" si="7"/>
        <v>0</v>
      </c>
      <c r="G58" s="275">
        <f t="shared" si="7"/>
        <v>0</v>
      </c>
      <c r="H58" s="282">
        <f t="shared" si="7"/>
        <v>0</v>
      </c>
    </row>
    <row r="59" spans="2:8" ht="15" customHeight="1" x14ac:dyDescent="0.25">
      <c r="B59" s="276">
        <v>0.1</v>
      </c>
      <c r="C59" s="277">
        <f>C58*1.1</f>
        <v>0</v>
      </c>
      <c r="D59" s="281">
        <f t="shared" si="7"/>
        <v>0</v>
      </c>
      <c r="E59" s="275">
        <f t="shared" si="7"/>
        <v>0</v>
      </c>
      <c r="F59" s="275">
        <f t="shared" si="7"/>
        <v>0</v>
      </c>
      <c r="G59" s="275">
        <f t="shared" si="7"/>
        <v>0</v>
      </c>
      <c r="H59" s="282">
        <f t="shared" si="7"/>
        <v>0</v>
      </c>
    </row>
    <row r="60" spans="2:8" ht="15" customHeight="1" x14ac:dyDescent="0.25">
      <c r="B60" s="276">
        <v>0.25</v>
      </c>
      <c r="C60" s="277">
        <f>C58*1.25</f>
        <v>0</v>
      </c>
      <c r="D60" s="284">
        <f t="shared" si="7"/>
        <v>0</v>
      </c>
      <c r="E60" s="285">
        <f t="shared" si="7"/>
        <v>0</v>
      </c>
      <c r="F60" s="285">
        <f t="shared" si="7"/>
        <v>0</v>
      </c>
      <c r="G60" s="285">
        <f t="shared" si="7"/>
        <v>0</v>
      </c>
      <c r="H60" s="286">
        <f t="shared" si="7"/>
        <v>0</v>
      </c>
    </row>
    <row r="61" spans="2:8" ht="10.15" customHeight="1" thickBot="1" x14ac:dyDescent="0.3">
      <c r="B61" s="240"/>
      <c r="C61" s="240"/>
      <c r="D61" s="240"/>
      <c r="E61" s="240"/>
      <c r="F61" s="240"/>
      <c r="G61" s="240"/>
      <c r="H61" s="240"/>
    </row>
    <row r="74" spans="27:28" ht="15" customHeight="1" x14ac:dyDescent="0.25">
      <c r="AA74" s="551" t="s">
        <v>428</v>
      </c>
      <c r="AB74" s="551"/>
    </row>
    <row r="75" spans="27:28" ht="15" customHeight="1" x14ac:dyDescent="0.25">
      <c r="AA75" s="24" t="s">
        <v>429</v>
      </c>
      <c r="AB75" s="24"/>
    </row>
    <row r="76" spans="27:28" ht="15" customHeight="1" x14ac:dyDescent="0.25">
      <c r="AA76" s="248" t="s">
        <v>430</v>
      </c>
      <c r="AB76" s="249">
        <f>(General!E49*General!O49)+(General!E50*General!O50)+(General!E51*General!O51)+(General!E52*General!O52)+(General!E53*General!O53)+(General!E54*General!O54)</f>
        <v>0</v>
      </c>
    </row>
    <row r="77" spans="27:28" ht="15" customHeight="1" x14ac:dyDescent="0.25">
      <c r="AA77" s="250" t="s">
        <v>46</v>
      </c>
      <c r="AB77" s="251">
        <f>'Crop 5 - Input'!L80</f>
        <v>0</v>
      </c>
    </row>
    <row r="78" spans="27:28" ht="15" customHeight="1" x14ac:dyDescent="0.25">
      <c r="AA78" s="248" t="s">
        <v>76</v>
      </c>
      <c r="AB78" s="249">
        <f>SUM(AB76:AB77)</f>
        <v>0</v>
      </c>
    </row>
    <row r="79" spans="27:28" ht="15" customHeight="1" x14ac:dyDescent="0.25">
      <c r="AA79" s="24" t="s">
        <v>431</v>
      </c>
      <c r="AB79" s="249">
        <f>AB76*General!U58</f>
        <v>0</v>
      </c>
    </row>
    <row r="80" spans="27:28" ht="15" customHeight="1" thickBot="1" x14ac:dyDescent="0.3">
      <c r="AA80" s="252" t="s">
        <v>432</v>
      </c>
      <c r="AB80" s="253" t="e">
        <f>AB76*General!#REF!</f>
        <v>#REF!</v>
      </c>
    </row>
    <row r="81" spans="27:28" ht="15" customHeight="1" thickTop="1" x14ac:dyDescent="0.25">
      <c r="AA81" s="24" t="s">
        <v>168</v>
      </c>
      <c r="AB81" s="249" t="e">
        <f>AB78+AB79+AB80</f>
        <v>#REF!</v>
      </c>
    </row>
  </sheetData>
  <sheetProtection algorithmName="SHA-512" hashValue="5LuozBSbSR4A4RFz/ngFgE3OdGNbuVN4qJKwNqZMTFowNrrsNvrFnxRB7it5f6AgoMVHI8ruf6xMazqcoZJyjQ==" saltValue="BvH7yWMQ1aYRtvVGMLEGCw==" spinCount="100000" sheet="1" objects="1" scenarios="1"/>
  <mergeCells count="27">
    <mergeCell ref="AA74:AB74"/>
    <mergeCell ref="B25:C25"/>
    <mergeCell ref="B26:C26"/>
    <mergeCell ref="B27:D27"/>
    <mergeCell ref="B28:C28"/>
    <mergeCell ref="B29:C29"/>
    <mergeCell ref="B30:C30"/>
    <mergeCell ref="B31:C31"/>
    <mergeCell ref="B32:C32"/>
    <mergeCell ref="B33:C33"/>
    <mergeCell ref="B34:C34"/>
    <mergeCell ref="D53:H53"/>
    <mergeCell ref="B24:C24"/>
    <mergeCell ref="B3:H3"/>
    <mergeCell ref="B7:H7"/>
    <mergeCell ref="F8:H8"/>
    <mergeCell ref="B10:C10"/>
    <mergeCell ref="B11:C11"/>
    <mergeCell ref="B12:C12"/>
    <mergeCell ref="B13:C13"/>
    <mergeCell ref="B17:H17"/>
    <mergeCell ref="B21:C21"/>
    <mergeCell ref="B22:C22"/>
    <mergeCell ref="B23:C23"/>
    <mergeCell ref="F18:H18"/>
    <mergeCell ref="B4:H4"/>
    <mergeCell ref="B6:D6"/>
  </mergeCells>
  <printOptions horizontalCentered="1"/>
  <pageMargins left="0.45" right="0.45" top="0.5" bottom="0.5" header="0" footer="0"/>
  <pageSetup scale="76" orientation="portrait" horizontalDpi="4294967295" verticalDpi="4294967295"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44"/>
  <sheetViews>
    <sheetView showGridLines="0" showRowColHeaders="0" zoomScaleNormal="100" workbookViewId="0">
      <selection activeCell="G6" sqref="G6"/>
    </sheetView>
  </sheetViews>
  <sheetFormatPr defaultColWidth="11.42578125" defaultRowHeight="15" customHeight="1" x14ac:dyDescent="0.25"/>
  <cols>
    <col min="1" max="1" width="2.85546875" style="150" customWidth="1"/>
    <col min="2" max="2" width="0.85546875" style="150" customWidth="1"/>
    <col min="3" max="3" width="23.7109375" style="150" customWidth="1"/>
    <col min="4" max="4" width="0.85546875" style="150" customWidth="1"/>
    <col min="5" max="5" width="8.85546875" style="150" customWidth="1"/>
    <col min="6" max="6" width="0.85546875" style="150" customWidth="1"/>
    <col min="7" max="7" width="9.85546875" style="150" customWidth="1"/>
    <col min="8" max="8" width="0.85546875" style="150" customWidth="1"/>
    <col min="9" max="9" width="8.85546875" style="150" customWidth="1"/>
    <col min="10" max="10" width="0.85546875" style="150" customWidth="1"/>
    <col min="11" max="13" width="8.85546875" style="150" customWidth="1"/>
    <col min="14" max="14" width="0.85546875" style="150" customWidth="1"/>
    <col min="15" max="15" width="2.85546875" style="150" customWidth="1"/>
    <col min="16" max="16" width="0.85546875" style="150" customWidth="1"/>
    <col min="17" max="28" width="4.85546875" style="150" customWidth="1"/>
    <col min="29" max="29" width="0.85546875" style="150" customWidth="1"/>
    <col min="30" max="30" width="10.85546875" style="150" customWidth="1"/>
    <col min="31" max="258" width="11.42578125" style="150"/>
    <col min="259" max="259" width="4.85546875" style="150" customWidth="1"/>
    <col min="260" max="260" width="0.85546875" style="150" customWidth="1"/>
    <col min="261" max="261" width="20.85546875" style="150" customWidth="1"/>
    <col min="262" max="267" width="10.85546875" style="150" customWidth="1"/>
    <col min="268" max="268" width="0.85546875" style="150" customWidth="1"/>
    <col min="269" max="514" width="11.42578125" style="150"/>
    <col min="515" max="515" width="4.85546875" style="150" customWidth="1"/>
    <col min="516" max="516" width="0.85546875" style="150" customWidth="1"/>
    <col min="517" max="517" width="20.85546875" style="150" customWidth="1"/>
    <col min="518" max="523" width="10.85546875" style="150" customWidth="1"/>
    <col min="524" max="524" width="0.85546875" style="150" customWidth="1"/>
    <col min="525" max="770" width="11.42578125" style="150"/>
    <col min="771" max="771" width="4.85546875" style="150" customWidth="1"/>
    <col min="772" max="772" width="0.85546875" style="150" customWidth="1"/>
    <col min="773" max="773" width="20.85546875" style="150" customWidth="1"/>
    <col min="774" max="779" width="10.85546875" style="150" customWidth="1"/>
    <col min="780" max="780" width="0.85546875" style="150" customWidth="1"/>
    <col min="781" max="1026" width="11.42578125" style="150"/>
    <col min="1027" max="1027" width="4.85546875" style="150" customWidth="1"/>
    <col min="1028" max="1028" width="0.85546875" style="150" customWidth="1"/>
    <col min="1029" max="1029" width="20.85546875" style="150" customWidth="1"/>
    <col min="1030" max="1035" width="10.85546875" style="150" customWidth="1"/>
    <col min="1036" max="1036" width="0.85546875" style="150" customWidth="1"/>
    <col min="1037" max="1282" width="11.42578125" style="150"/>
    <col min="1283" max="1283" width="4.85546875" style="150" customWidth="1"/>
    <col min="1284" max="1284" width="0.85546875" style="150" customWidth="1"/>
    <col min="1285" max="1285" width="20.85546875" style="150" customWidth="1"/>
    <col min="1286" max="1291" width="10.85546875" style="150" customWidth="1"/>
    <col min="1292" max="1292" width="0.85546875" style="150" customWidth="1"/>
    <col min="1293" max="1538" width="11.42578125" style="150"/>
    <col min="1539" max="1539" width="4.85546875" style="150" customWidth="1"/>
    <col min="1540" max="1540" width="0.85546875" style="150" customWidth="1"/>
    <col min="1541" max="1541" width="20.85546875" style="150" customWidth="1"/>
    <col min="1542" max="1547" width="10.85546875" style="150" customWidth="1"/>
    <col min="1548" max="1548" width="0.85546875" style="150" customWidth="1"/>
    <col min="1549" max="1794" width="11.42578125" style="150"/>
    <col min="1795" max="1795" width="4.85546875" style="150" customWidth="1"/>
    <col min="1796" max="1796" width="0.85546875" style="150" customWidth="1"/>
    <col min="1797" max="1797" width="20.85546875" style="150" customWidth="1"/>
    <col min="1798" max="1803" width="10.85546875" style="150" customWidth="1"/>
    <col min="1804" max="1804" width="0.85546875" style="150" customWidth="1"/>
    <col min="1805" max="2050" width="11.42578125" style="150"/>
    <col min="2051" max="2051" width="4.85546875" style="150" customWidth="1"/>
    <col min="2052" max="2052" width="0.85546875" style="150" customWidth="1"/>
    <col min="2053" max="2053" width="20.85546875" style="150" customWidth="1"/>
    <col min="2054" max="2059" width="10.85546875" style="150" customWidth="1"/>
    <col min="2060" max="2060" width="0.85546875" style="150" customWidth="1"/>
    <col min="2061" max="2306" width="11.42578125" style="150"/>
    <col min="2307" max="2307" width="4.85546875" style="150" customWidth="1"/>
    <col min="2308" max="2308" width="0.85546875" style="150" customWidth="1"/>
    <col min="2309" max="2309" width="20.85546875" style="150" customWidth="1"/>
    <col min="2310" max="2315" width="10.85546875" style="150" customWidth="1"/>
    <col min="2316" max="2316" width="0.85546875" style="150" customWidth="1"/>
    <col min="2317" max="2562" width="11.42578125" style="150"/>
    <col min="2563" max="2563" width="4.85546875" style="150" customWidth="1"/>
    <col min="2564" max="2564" width="0.85546875" style="150" customWidth="1"/>
    <col min="2565" max="2565" width="20.85546875" style="150" customWidth="1"/>
    <col min="2566" max="2571" width="10.85546875" style="150" customWidth="1"/>
    <col min="2572" max="2572" width="0.85546875" style="150" customWidth="1"/>
    <col min="2573" max="2818" width="11.42578125" style="150"/>
    <col min="2819" max="2819" width="4.85546875" style="150" customWidth="1"/>
    <col min="2820" max="2820" width="0.85546875" style="150" customWidth="1"/>
    <col min="2821" max="2821" width="20.85546875" style="150" customWidth="1"/>
    <col min="2822" max="2827" width="10.85546875" style="150" customWidth="1"/>
    <col min="2828" max="2828" width="0.85546875" style="150" customWidth="1"/>
    <col min="2829" max="3074" width="11.42578125" style="150"/>
    <col min="3075" max="3075" width="4.85546875" style="150" customWidth="1"/>
    <col min="3076" max="3076" width="0.85546875" style="150" customWidth="1"/>
    <col min="3077" max="3077" width="20.85546875" style="150" customWidth="1"/>
    <col min="3078" max="3083" width="10.85546875" style="150" customWidth="1"/>
    <col min="3084" max="3084" width="0.85546875" style="150" customWidth="1"/>
    <col min="3085" max="3330" width="11.42578125" style="150"/>
    <col min="3331" max="3331" width="4.85546875" style="150" customWidth="1"/>
    <col min="3332" max="3332" width="0.85546875" style="150" customWidth="1"/>
    <col min="3333" max="3333" width="20.85546875" style="150" customWidth="1"/>
    <col min="3334" max="3339" width="10.85546875" style="150" customWidth="1"/>
    <col min="3340" max="3340" width="0.85546875" style="150" customWidth="1"/>
    <col min="3341" max="3586" width="11.42578125" style="150"/>
    <col min="3587" max="3587" width="4.85546875" style="150" customWidth="1"/>
    <col min="3588" max="3588" width="0.85546875" style="150" customWidth="1"/>
    <col min="3589" max="3589" width="20.85546875" style="150" customWidth="1"/>
    <col min="3590" max="3595" width="10.85546875" style="150" customWidth="1"/>
    <col min="3596" max="3596" width="0.85546875" style="150" customWidth="1"/>
    <col min="3597" max="3842" width="11.42578125" style="150"/>
    <col min="3843" max="3843" width="4.85546875" style="150" customWidth="1"/>
    <col min="3844" max="3844" width="0.85546875" style="150" customWidth="1"/>
    <col min="3845" max="3845" width="20.85546875" style="150" customWidth="1"/>
    <col min="3846" max="3851" width="10.85546875" style="150" customWidth="1"/>
    <col min="3852" max="3852" width="0.85546875" style="150" customWidth="1"/>
    <col min="3853" max="4098" width="11.42578125" style="150"/>
    <col min="4099" max="4099" width="4.85546875" style="150" customWidth="1"/>
    <col min="4100" max="4100" width="0.85546875" style="150" customWidth="1"/>
    <col min="4101" max="4101" width="20.85546875" style="150" customWidth="1"/>
    <col min="4102" max="4107" width="10.85546875" style="150" customWidth="1"/>
    <col min="4108" max="4108" width="0.85546875" style="150" customWidth="1"/>
    <col min="4109" max="4354" width="11.42578125" style="150"/>
    <col min="4355" max="4355" width="4.85546875" style="150" customWidth="1"/>
    <col min="4356" max="4356" width="0.85546875" style="150" customWidth="1"/>
    <col min="4357" max="4357" width="20.85546875" style="150" customWidth="1"/>
    <col min="4358" max="4363" width="10.85546875" style="150" customWidth="1"/>
    <col min="4364" max="4364" width="0.85546875" style="150" customWidth="1"/>
    <col min="4365" max="4610" width="11.42578125" style="150"/>
    <col min="4611" max="4611" width="4.85546875" style="150" customWidth="1"/>
    <col min="4612" max="4612" width="0.85546875" style="150" customWidth="1"/>
    <col min="4613" max="4613" width="20.85546875" style="150" customWidth="1"/>
    <col min="4614" max="4619" width="10.85546875" style="150" customWidth="1"/>
    <col min="4620" max="4620" width="0.85546875" style="150" customWidth="1"/>
    <col min="4621" max="4866" width="11.42578125" style="150"/>
    <col min="4867" max="4867" width="4.85546875" style="150" customWidth="1"/>
    <col min="4868" max="4868" width="0.85546875" style="150" customWidth="1"/>
    <col min="4869" max="4869" width="20.85546875" style="150" customWidth="1"/>
    <col min="4870" max="4875" width="10.85546875" style="150" customWidth="1"/>
    <col min="4876" max="4876" width="0.85546875" style="150" customWidth="1"/>
    <col min="4877" max="5122" width="11.42578125" style="150"/>
    <col min="5123" max="5123" width="4.85546875" style="150" customWidth="1"/>
    <col min="5124" max="5124" width="0.85546875" style="150" customWidth="1"/>
    <col min="5125" max="5125" width="20.85546875" style="150" customWidth="1"/>
    <col min="5126" max="5131" width="10.85546875" style="150" customWidth="1"/>
    <col min="5132" max="5132" width="0.85546875" style="150" customWidth="1"/>
    <col min="5133" max="5378" width="11.42578125" style="150"/>
    <col min="5379" max="5379" width="4.85546875" style="150" customWidth="1"/>
    <col min="5380" max="5380" width="0.85546875" style="150" customWidth="1"/>
    <col min="5381" max="5381" width="20.85546875" style="150" customWidth="1"/>
    <col min="5382" max="5387" width="10.85546875" style="150" customWidth="1"/>
    <col min="5388" max="5388" width="0.85546875" style="150" customWidth="1"/>
    <col min="5389" max="5634" width="11.42578125" style="150"/>
    <col min="5635" max="5635" width="4.85546875" style="150" customWidth="1"/>
    <col min="5636" max="5636" width="0.85546875" style="150" customWidth="1"/>
    <col min="5637" max="5637" width="20.85546875" style="150" customWidth="1"/>
    <col min="5638" max="5643" width="10.85546875" style="150" customWidth="1"/>
    <col min="5644" max="5644" width="0.85546875" style="150" customWidth="1"/>
    <col min="5645" max="5890" width="11.42578125" style="150"/>
    <col min="5891" max="5891" width="4.85546875" style="150" customWidth="1"/>
    <col min="5892" max="5892" width="0.85546875" style="150" customWidth="1"/>
    <col min="5893" max="5893" width="20.85546875" style="150" customWidth="1"/>
    <col min="5894" max="5899" width="10.85546875" style="150" customWidth="1"/>
    <col min="5900" max="5900" width="0.85546875" style="150" customWidth="1"/>
    <col min="5901" max="6146" width="11.42578125" style="150"/>
    <col min="6147" max="6147" width="4.85546875" style="150" customWidth="1"/>
    <col min="6148" max="6148" width="0.85546875" style="150" customWidth="1"/>
    <col min="6149" max="6149" width="20.85546875" style="150" customWidth="1"/>
    <col min="6150" max="6155" width="10.85546875" style="150" customWidth="1"/>
    <col min="6156" max="6156" width="0.85546875" style="150" customWidth="1"/>
    <col min="6157" max="6402" width="11.42578125" style="150"/>
    <col min="6403" max="6403" width="4.85546875" style="150" customWidth="1"/>
    <col min="6404" max="6404" width="0.85546875" style="150" customWidth="1"/>
    <col min="6405" max="6405" width="20.85546875" style="150" customWidth="1"/>
    <col min="6406" max="6411" width="10.85546875" style="150" customWidth="1"/>
    <col min="6412" max="6412" width="0.85546875" style="150" customWidth="1"/>
    <col min="6413" max="6658" width="11.42578125" style="150"/>
    <col min="6659" max="6659" width="4.85546875" style="150" customWidth="1"/>
    <col min="6660" max="6660" width="0.85546875" style="150" customWidth="1"/>
    <col min="6661" max="6661" width="20.85546875" style="150" customWidth="1"/>
    <col min="6662" max="6667" width="10.85546875" style="150" customWidth="1"/>
    <col min="6668" max="6668" width="0.85546875" style="150" customWidth="1"/>
    <col min="6669" max="6914" width="11.42578125" style="150"/>
    <col min="6915" max="6915" width="4.85546875" style="150" customWidth="1"/>
    <col min="6916" max="6916" width="0.85546875" style="150" customWidth="1"/>
    <col min="6917" max="6917" width="20.85546875" style="150" customWidth="1"/>
    <col min="6918" max="6923" width="10.85546875" style="150" customWidth="1"/>
    <col min="6924" max="6924" width="0.85546875" style="150" customWidth="1"/>
    <col min="6925" max="7170" width="11.42578125" style="150"/>
    <col min="7171" max="7171" width="4.85546875" style="150" customWidth="1"/>
    <col min="7172" max="7172" width="0.85546875" style="150" customWidth="1"/>
    <col min="7173" max="7173" width="20.85546875" style="150" customWidth="1"/>
    <col min="7174" max="7179" width="10.85546875" style="150" customWidth="1"/>
    <col min="7180" max="7180" width="0.85546875" style="150" customWidth="1"/>
    <col min="7181" max="7426" width="11.42578125" style="150"/>
    <col min="7427" max="7427" width="4.85546875" style="150" customWidth="1"/>
    <col min="7428" max="7428" width="0.85546875" style="150" customWidth="1"/>
    <col min="7429" max="7429" width="20.85546875" style="150" customWidth="1"/>
    <col min="7430" max="7435" width="10.85546875" style="150" customWidth="1"/>
    <col min="7436" max="7436" width="0.85546875" style="150" customWidth="1"/>
    <col min="7437" max="7682" width="11.42578125" style="150"/>
    <col min="7683" max="7683" width="4.85546875" style="150" customWidth="1"/>
    <col min="7684" max="7684" width="0.85546875" style="150" customWidth="1"/>
    <col min="7685" max="7685" width="20.85546875" style="150" customWidth="1"/>
    <col min="7686" max="7691" width="10.85546875" style="150" customWidth="1"/>
    <col min="7692" max="7692" width="0.85546875" style="150" customWidth="1"/>
    <col min="7693" max="7938" width="11.42578125" style="150"/>
    <col min="7939" max="7939" width="4.85546875" style="150" customWidth="1"/>
    <col min="7940" max="7940" width="0.85546875" style="150" customWidth="1"/>
    <col min="7941" max="7941" width="20.85546875" style="150" customWidth="1"/>
    <col min="7942" max="7947" width="10.85546875" style="150" customWidth="1"/>
    <col min="7948" max="7948" width="0.85546875" style="150" customWidth="1"/>
    <col min="7949" max="8194" width="11.42578125" style="150"/>
    <col min="8195" max="8195" width="4.85546875" style="150" customWidth="1"/>
    <col min="8196" max="8196" width="0.85546875" style="150" customWidth="1"/>
    <col min="8197" max="8197" width="20.85546875" style="150" customWidth="1"/>
    <col min="8198" max="8203" width="10.85546875" style="150" customWidth="1"/>
    <col min="8204" max="8204" width="0.85546875" style="150" customWidth="1"/>
    <col min="8205" max="8450" width="11.42578125" style="150"/>
    <col min="8451" max="8451" width="4.85546875" style="150" customWidth="1"/>
    <col min="8452" max="8452" width="0.85546875" style="150" customWidth="1"/>
    <col min="8453" max="8453" width="20.85546875" style="150" customWidth="1"/>
    <col min="8454" max="8459" width="10.85546875" style="150" customWidth="1"/>
    <col min="8460" max="8460" width="0.85546875" style="150" customWidth="1"/>
    <col min="8461" max="8706" width="11.42578125" style="150"/>
    <col min="8707" max="8707" width="4.85546875" style="150" customWidth="1"/>
    <col min="8708" max="8708" width="0.85546875" style="150" customWidth="1"/>
    <col min="8709" max="8709" width="20.85546875" style="150" customWidth="1"/>
    <col min="8710" max="8715" width="10.85546875" style="150" customWidth="1"/>
    <col min="8716" max="8716" width="0.85546875" style="150" customWidth="1"/>
    <col min="8717" max="8962" width="11.42578125" style="150"/>
    <col min="8963" max="8963" width="4.85546875" style="150" customWidth="1"/>
    <col min="8964" max="8964" width="0.85546875" style="150" customWidth="1"/>
    <col min="8965" max="8965" width="20.85546875" style="150" customWidth="1"/>
    <col min="8966" max="8971" width="10.85546875" style="150" customWidth="1"/>
    <col min="8972" max="8972" width="0.85546875" style="150" customWidth="1"/>
    <col min="8973" max="9218" width="11.42578125" style="150"/>
    <col min="9219" max="9219" width="4.85546875" style="150" customWidth="1"/>
    <col min="9220" max="9220" width="0.85546875" style="150" customWidth="1"/>
    <col min="9221" max="9221" width="20.85546875" style="150" customWidth="1"/>
    <col min="9222" max="9227" width="10.85546875" style="150" customWidth="1"/>
    <col min="9228" max="9228" width="0.85546875" style="150" customWidth="1"/>
    <col min="9229" max="9474" width="11.42578125" style="150"/>
    <col min="9475" max="9475" width="4.85546875" style="150" customWidth="1"/>
    <col min="9476" max="9476" width="0.85546875" style="150" customWidth="1"/>
    <col min="9477" max="9477" width="20.85546875" style="150" customWidth="1"/>
    <col min="9478" max="9483" width="10.85546875" style="150" customWidth="1"/>
    <col min="9484" max="9484" width="0.85546875" style="150" customWidth="1"/>
    <col min="9485" max="9730" width="11.42578125" style="150"/>
    <col min="9731" max="9731" width="4.85546875" style="150" customWidth="1"/>
    <col min="9732" max="9732" width="0.85546875" style="150" customWidth="1"/>
    <col min="9733" max="9733" width="20.85546875" style="150" customWidth="1"/>
    <col min="9734" max="9739" width="10.85546875" style="150" customWidth="1"/>
    <col min="9740" max="9740" width="0.85546875" style="150" customWidth="1"/>
    <col min="9741" max="9986" width="11.42578125" style="150"/>
    <col min="9987" max="9987" width="4.85546875" style="150" customWidth="1"/>
    <col min="9988" max="9988" width="0.85546875" style="150" customWidth="1"/>
    <col min="9989" max="9989" width="20.85546875" style="150" customWidth="1"/>
    <col min="9990" max="9995" width="10.85546875" style="150" customWidth="1"/>
    <col min="9996" max="9996" width="0.85546875" style="150" customWidth="1"/>
    <col min="9997" max="10242" width="11.42578125" style="150"/>
    <col min="10243" max="10243" width="4.85546875" style="150" customWidth="1"/>
    <col min="10244" max="10244" width="0.85546875" style="150" customWidth="1"/>
    <col min="10245" max="10245" width="20.85546875" style="150" customWidth="1"/>
    <col min="10246" max="10251" width="10.85546875" style="150" customWidth="1"/>
    <col min="10252" max="10252" width="0.85546875" style="150" customWidth="1"/>
    <col min="10253" max="10498" width="11.42578125" style="150"/>
    <col min="10499" max="10499" width="4.85546875" style="150" customWidth="1"/>
    <col min="10500" max="10500" width="0.85546875" style="150" customWidth="1"/>
    <col min="10501" max="10501" width="20.85546875" style="150" customWidth="1"/>
    <col min="10502" max="10507" width="10.85546875" style="150" customWidth="1"/>
    <col min="10508" max="10508" width="0.85546875" style="150" customWidth="1"/>
    <col min="10509" max="10754" width="11.42578125" style="150"/>
    <col min="10755" max="10755" width="4.85546875" style="150" customWidth="1"/>
    <col min="10756" max="10756" width="0.85546875" style="150" customWidth="1"/>
    <col min="10757" max="10757" width="20.85546875" style="150" customWidth="1"/>
    <col min="10758" max="10763" width="10.85546875" style="150" customWidth="1"/>
    <col min="10764" max="10764" width="0.85546875" style="150" customWidth="1"/>
    <col min="10765" max="11010" width="11.42578125" style="150"/>
    <col min="11011" max="11011" width="4.85546875" style="150" customWidth="1"/>
    <col min="11012" max="11012" width="0.85546875" style="150" customWidth="1"/>
    <col min="11013" max="11013" width="20.85546875" style="150" customWidth="1"/>
    <col min="11014" max="11019" width="10.85546875" style="150" customWidth="1"/>
    <col min="11020" max="11020" width="0.85546875" style="150" customWidth="1"/>
    <col min="11021" max="11266" width="11.42578125" style="150"/>
    <col min="11267" max="11267" width="4.85546875" style="150" customWidth="1"/>
    <col min="11268" max="11268" width="0.85546875" style="150" customWidth="1"/>
    <col min="11269" max="11269" width="20.85546875" style="150" customWidth="1"/>
    <col min="11270" max="11275" width="10.85546875" style="150" customWidth="1"/>
    <col min="11276" max="11276" width="0.85546875" style="150" customWidth="1"/>
    <col min="11277" max="11522" width="11.42578125" style="150"/>
    <col min="11523" max="11523" width="4.85546875" style="150" customWidth="1"/>
    <col min="11524" max="11524" width="0.85546875" style="150" customWidth="1"/>
    <col min="11525" max="11525" width="20.85546875" style="150" customWidth="1"/>
    <col min="11526" max="11531" width="10.85546875" style="150" customWidth="1"/>
    <col min="11532" max="11532" width="0.85546875" style="150" customWidth="1"/>
    <col min="11533" max="11778" width="11.42578125" style="150"/>
    <col min="11779" max="11779" width="4.85546875" style="150" customWidth="1"/>
    <col min="11780" max="11780" width="0.85546875" style="150" customWidth="1"/>
    <col min="11781" max="11781" width="20.85546875" style="150" customWidth="1"/>
    <col min="11782" max="11787" width="10.85546875" style="150" customWidth="1"/>
    <col min="11788" max="11788" width="0.85546875" style="150" customWidth="1"/>
    <col min="11789" max="12034" width="11.42578125" style="150"/>
    <col min="12035" max="12035" width="4.85546875" style="150" customWidth="1"/>
    <col min="12036" max="12036" width="0.85546875" style="150" customWidth="1"/>
    <col min="12037" max="12037" width="20.85546875" style="150" customWidth="1"/>
    <col min="12038" max="12043" width="10.85546875" style="150" customWidth="1"/>
    <col min="12044" max="12044" width="0.85546875" style="150" customWidth="1"/>
    <col min="12045" max="12290" width="11.42578125" style="150"/>
    <col min="12291" max="12291" width="4.85546875" style="150" customWidth="1"/>
    <col min="12292" max="12292" width="0.85546875" style="150" customWidth="1"/>
    <col min="12293" max="12293" width="20.85546875" style="150" customWidth="1"/>
    <col min="12294" max="12299" width="10.85546875" style="150" customWidth="1"/>
    <col min="12300" max="12300" width="0.85546875" style="150" customWidth="1"/>
    <col min="12301" max="12546" width="11.42578125" style="150"/>
    <col min="12547" max="12547" width="4.85546875" style="150" customWidth="1"/>
    <col min="12548" max="12548" width="0.85546875" style="150" customWidth="1"/>
    <col min="12549" max="12549" width="20.85546875" style="150" customWidth="1"/>
    <col min="12550" max="12555" width="10.85546875" style="150" customWidth="1"/>
    <col min="12556" max="12556" width="0.85546875" style="150" customWidth="1"/>
    <col min="12557" max="12802" width="11.42578125" style="150"/>
    <col min="12803" max="12803" width="4.85546875" style="150" customWidth="1"/>
    <col min="12804" max="12804" width="0.85546875" style="150" customWidth="1"/>
    <col min="12805" max="12805" width="20.85546875" style="150" customWidth="1"/>
    <col min="12806" max="12811" width="10.85546875" style="150" customWidth="1"/>
    <col min="12812" max="12812" width="0.85546875" style="150" customWidth="1"/>
    <col min="12813" max="13058" width="11.42578125" style="150"/>
    <col min="13059" max="13059" width="4.85546875" style="150" customWidth="1"/>
    <col min="13060" max="13060" width="0.85546875" style="150" customWidth="1"/>
    <col min="13061" max="13061" width="20.85546875" style="150" customWidth="1"/>
    <col min="13062" max="13067" width="10.85546875" style="150" customWidth="1"/>
    <col min="13068" max="13068" width="0.85546875" style="150" customWidth="1"/>
    <col min="13069" max="13314" width="11.42578125" style="150"/>
    <col min="13315" max="13315" width="4.85546875" style="150" customWidth="1"/>
    <col min="13316" max="13316" width="0.85546875" style="150" customWidth="1"/>
    <col min="13317" max="13317" width="20.85546875" style="150" customWidth="1"/>
    <col min="13318" max="13323" width="10.85546875" style="150" customWidth="1"/>
    <col min="13324" max="13324" width="0.85546875" style="150" customWidth="1"/>
    <col min="13325" max="13570" width="11.42578125" style="150"/>
    <col min="13571" max="13571" width="4.85546875" style="150" customWidth="1"/>
    <col min="13572" max="13572" width="0.85546875" style="150" customWidth="1"/>
    <col min="13573" max="13573" width="20.85546875" style="150" customWidth="1"/>
    <col min="13574" max="13579" width="10.85546875" style="150" customWidth="1"/>
    <col min="13580" max="13580" width="0.85546875" style="150" customWidth="1"/>
    <col min="13581" max="13826" width="11.42578125" style="150"/>
    <col min="13827" max="13827" width="4.85546875" style="150" customWidth="1"/>
    <col min="13828" max="13828" width="0.85546875" style="150" customWidth="1"/>
    <col min="13829" max="13829" width="20.85546875" style="150" customWidth="1"/>
    <col min="13830" max="13835" width="10.85546875" style="150" customWidth="1"/>
    <col min="13836" max="13836" width="0.85546875" style="150" customWidth="1"/>
    <col min="13837" max="14082" width="11.42578125" style="150"/>
    <col min="14083" max="14083" width="4.85546875" style="150" customWidth="1"/>
    <col min="14084" max="14084" width="0.85546875" style="150" customWidth="1"/>
    <col min="14085" max="14085" width="20.85546875" style="150" customWidth="1"/>
    <col min="14086" max="14091" width="10.85546875" style="150" customWidth="1"/>
    <col min="14092" max="14092" width="0.85546875" style="150" customWidth="1"/>
    <col min="14093" max="14338" width="11.42578125" style="150"/>
    <col min="14339" max="14339" width="4.85546875" style="150" customWidth="1"/>
    <col min="14340" max="14340" width="0.85546875" style="150" customWidth="1"/>
    <col min="14341" max="14341" width="20.85546875" style="150" customWidth="1"/>
    <col min="14342" max="14347" width="10.85546875" style="150" customWidth="1"/>
    <col min="14348" max="14348" width="0.85546875" style="150" customWidth="1"/>
    <col min="14349" max="14594" width="11.42578125" style="150"/>
    <col min="14595" max="14595" width="4.85546875" style="150" customWidth="1"/>
    <col min="14596" max="14596" width="0.85546875" style="150" customWidth="1"/>
    <col min="14597" max="14597" width="20.85546875" style="150" customWidth="1"/>
    <col min="14598" max="14603" width="10.85546875" style="150" customWidth="1"/>
    <col min="14604" max="14604" width="0.85546875" style="150" customWidth="1"/>
    <col min="14605" max="14850" width="11.42578125" style="150"/>
    <col min="14851" max="14851" width="4.85546875" style="150" customWidth="1"/>
    <col min="14852" max="14852" width="0.85546875" style="150" customWidth="1"/>
    <col min="14853" max="14853" width="20.85546875" style="150" customWidth="1"/>
    <col min="14854" max="14859" width="10.85546875" style="150" customWidth="1"/>
    <col min="14860" max="14860" width="0.85546875" style="150" customWidth="1"/>
    <col min="14861" max="15106" width="11.42578125" style="150"/>
    <col min="15107" max="15107" width="4.85546875" style="150" customWidth="1"/>
    <col min="15108" max="15108" width="0.85546875" style="150" customWidth="1"/>
    <col min="15109" max="15109" width="20.85546875" style="150" customWidth="1"/>
    <col min="15110" max="15115" width="10.85546875" style="150" customWidth="1"/>
    <col min="15116" max="15116" width="0.85546875" style="150" customWidth="1"/>
    <col min="15117" max="15362" width="11.42578125" style="150"/>
    <col min="15363" max="15363" width="4.85546875" style="150" customWidth="1"/>
    <col min="15364" max="15364" width="0.85546875" style="150" customWidth="1"/>
    <col min="15365" max="15365" width="20.85546875" style="150" customWidth="1"/>
    <col min="15366" max="15371" width="10.85546875" style="150" customWidth="1"/>
    <col min="15372" max="15372" width="0.85546875" style="150" customWidth="1"/>
    <col min="15373" max="15618" width="11.42578125" style="150"/>
    <col min="15619" max="15619" width="4.85546875" style="150" customWidth="1"/>
    <col min="15620" max="15620" width="0.85546875" style="150" customWidth="1"/>
    <col min="15621" max="15621" width="20.85546875" style="150" customWidth="1"/>
    <col min="15622" max="15627" width="10.85546875" style="150" customWidth="1"/>
    <col min="15628" max="15628" width="0.85546875" style="150" customWidth="1"/>
    <col min="15629" max="15874" width="11.42578125" style="150"/>
    <col min="15875" max="15875" width="4.85546875" style="150" customWidth="1"/>
    <col min="15876" max="15876" width="0.85546875" style="150" customWidth="1"/>
    <col min="15877" max="15877" width="20.85546875" style="150" customWidth="1"/>
    <col min="15878" max="15883" width="10.85546875" style="150" customWidth="1"/>
    <col min="15884" max="15884" width="0.85546875" style="150" customWidth="1"/>
    <col min="15885" max="16130" width="11.42578125" style="150"/>
    <col min="16131" max="16131" width="4.85546875" style="150" customWidth="1"/>
    <col min="16132" max="16132" width="0.85546875" style="150" customWidth="1"/>
    <col min="16133" max="16133" width="20.85546875" style="150" customWidth="1"/>
    <col min="16134" max="16139" width="10.85546875" style="150" customWidth="1"/>
    <col min="16140" max="16140" width="0.85546875" style="150" customWidth="1"/>
    <col min="16141" max="16384" width="11.42578125" style="150"/>
  </cols>
  <sheetData>
    <row r="1" spans="1:32" ht="15" customHeigh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7"/>
    </row>
    <row r="2" spans="1:32" ht="15" customHeight="1" thickBot="1" x14ac:dyDescent="0.3">
      <c r="A2" s="4"/>
      <c r="B2" s="4"/>
      <c r="C2" s="5" t="s">
        <v>523</v>
      </c>
      <c r="D2" s="4"/>
      <c r="E2" s="4"/>
      <c r="F2" s="4"/>
      <c r="G2" s="4"/>
      <c r="H2" s="4"/>
      <c r="I2" s="4"/>
      <c r="J2" s="4"/>
      <c r="K2" s="4"/>
      <c r="L2" s="4"/>
      <c r="M2" s="4"/>
      <c r="N2" s="4"/>
      <c r="O2" s="4"/>
      <c r="P2" s="4"/>
      <c r="Q2" s="4"/>
      <c r="R2" s="4"/>
      <c r="S2" s="4"/>
      <c r="T2" s="4"/>
      <c r="U2" s="4"/>
      <c r="V2" s="4"/>
      <c r="W2" s="4"/>
      <c r="X2" s="4"/>
      <c r="Y2" s="4"/>
      <c r="Z2" s="4"/>
      <c r="AA2" s="4"/>
      <c r="AB2" s="4"/>
      <c r="AC2" s="4"/>
      <c r="AD2" s="4"/>
      <c r="AE2" s="4"/>
      <c r="AF2" s="7"/>
    </row>
    <row r="3" spans="1:32" ht="4.9000000000000004" customHeight="1" x14ac:dyDescent="0.25">
      <c r="A3" s="4"/>
      <c r="B3" s="51"/>
      <c r="C3" s="52"/>
      <c r="D3" s="52"/>
      <c r="E3" s="52"/>
      <c r="F3" s="52"/>
      <c r="G3" s="52"/>
      <c r="H3" s="52"/>
      <c r="I3" s="52"/>
      <c r="J3" s="55"/>
      <c r="K3" s="4"/>
      <c r="L3" s="4"/>
      <c r="M3" s="4"/>
      <c r="N3" s="4"/>
      <c r="O3" s="4"/>
      <c r="P3" s="4"/>
      <c r="Q3" s="4"/>
      <c r="R3" s="4"/>
      <c r="S3" s="4"/>
      <c r="T3" s="4"/>
      <c r="U3" s="4"/>
      <c r="V3" s="4"/>
      <c r="W3" s="4"/>
      <c r="X3" s="4"/>
      <c r="Y3" s="4"/>
      <c r="Z3" s="4"/>
      <c r="AA3" s="4"/>
      <c r="AB3" s="4"/>
      <c r="AC3" s="4"/>
      <c r="AD3" s="4"/>
      <c r="AE3" s="4"/>
      <c r="AF3" s="7"/>
    </row>
    <row r="4" spans="1:32" ht="15" customHeight="1" x14ac:dyDescent="0.25">
      <c r="A4" s="4"/>
      <c r="B4" s="56"/>
      <c r="C4" s="4" t="s">
        <v>501</v>
      </c>
      <c r="D4" s="4"/>
      <c r="E4" s="560" t="str">
        <f>'Basic Information'!D20</f>
        <v>Breeding Livestock</v>
      </c>
      <c r="F4" s="560"/>
      <c r="G4" s="560"/>
      <c r="H4" s="560"/>
      <c r="I4" s="560"/>
      <c r="J4" s="351"/>
      <c r="K4" s="350"/>
      <c r="L4" s="4"/>
      <c r="M4" s="4"/>
      <c r="N4" s="4"/>
      <c r="O4" s="4"/>
      <c r="P4" s="4"/>
      <c r="Q4" s="4"/>
      <c r="R4" s="4"/>
      <c r="S4" s="4"/>
      <c r="T4" s="4"/>
      <c r="U4" s="4"/>
      <c r="V4" s="4"/>
      <c r="W4" s="4"/>
      <c r="X4" s="4"/>
      <c r="Y4" s="4"/>
      <c r="Z4" s="4"/>
      <c r="AA4" s="4"/>
      <c r="AB4" s="4"/>
      <c r="AC4" s="4"/>
      <c r="AD4" s="4"/>
      <c r="AE4" s="4"/>
      <c r="AF4" s="7"/>
    </row>
    <row r="5" spans="1:32" ht="4.9000000000000004" customHeight="1" x14ac:dyDescent="0.25">
      <c r="A5" s="4"/>
      <c r="B5" s="56"/>
      <c r="C5" s="4"/>
      <c r="D5" s="4"/>
      <c r="E5" s="4"/>
      <c r="F5" s="4"/>
      <c r="G5" s="4"/>
      <c r="H5" s="4"/>
      <c r="I5" s="4"/>
      <c r="J5" s="58"/>
      <c r="K5" s="4"/>
      <c r="L5" s="4"/>
      <c r="M5" s="4"/>
      <c r="N5" s="4"/>
      <c r="O5" s="4"/>
      <c r="P5" s="4"/>
      <c r="Q5" s="4"/>
      <c r="R5" s="4"/>
      <c r="S5" s="4"/>
      <c r="T5" s="4"/>
      <c r="U5" s="4"/>
      <c r="V5" s="4"/>
      <c r="W5" s="4"/>
      <c r="X5" s="4"/>
      <c r="Y5" s="4"/>
      <c r="Z5" s="4"/>
      <c r="AA5" s="4"/>
      <c r="AB5" s="4"/>
      <c r="AC5" s="4"/>
      <c r="AD5" s="4"/>
      <c r="AE5" s="4"/>
      <c r="AF5" s="7"/>
    </row>
    <row r="6" spans="1:32" ht="15" customHeight="1" x14ac:dyDescent="0.25">
      <c r="A6" s="4"/>
      <c r="B6" s="56"/>
      <c r="C6" s="4" t="s">
        <v>311</v>
      </c>
      <c r="D6" s="4"/>
      <c r="E6" s="4"/>
      <c r="F6" s="4"/>
      <c r="G6" s="175">
        <v>0.01</v>
      </c>
      <c r="H6" s="4"/>
      <c r="I6" s="521" t="str">
        <f>IF($E$4="Cow-Calf","Cows",IF($E$4="Ewe-Lamb","Ewes",IF($E$4="Doe-Kid","Does"," ")))</f>
        <v xml:space="preserve"> </v>
      </c>
      <c r="J6" s="561"/>
      <c r="P6" s="4"/>
      <c r="Q6" s="4"/>
      <c r="R6" s="4"/>
      <c r="S6" s="4"/>
      <c r="T6" s="4"/>
      <c r="U6" s="4"/>
      <c r="W6" s="4"/>
      <c r="X6" s="4"/>
      <c r="Y6" s="4"/>
      <c r="Z6" s="4"/>
      <c r="AA6" s="4"/>
      <c r="AB6" s="4"/>
      <c r="AC6" s="4"/>
      <c r="AD6" s="4"/>
      <c r="AE6" s="4"/>
      <c r="AF6" s="7"/>
    </row>
    <row r="7" spans="1:32" ht="4.9000000000000004" customHeight="1" thickBot="1" x14ac:dyDescent="0.3">
      <c r="A7" s="4"/>
      <c r="B7" s="59"/>
      <c r="C7" s="6"/>
      <c r="D7" s="6"/>
      <c r="E7" s="6"/>
      <c r="F7" s="6"/>
      <c r="G7" s="6"/>
      <c r="H7" s="6"/>
      <c r="I7" s="6"/>
      <c r="J7" s="60"/>
      <c r="K7" s="4"/>
      <c r="L7" s="4"/>
      <c r="M7" s="4"/>
      <c r="N7" s="4"/>
      <c r="O7" s="4"/>
      <c r="P7" s="4"/>
      <c r="Q7" s="4"/>
      <c r="R7" s="4"/>
      <c r="S7" s="4"/>
      <c r="T7" s="4"/>
      <c r="U7" s="4"/>
      <c r="V7" s="4"/>
      <c r="W7" s="4"/>
      <c r="X7" s="4"/>
      <c r="Y7" s="4"/>
      <c r="Z7" s="4"/>
      <c r="AA7" s="4"/>
      <c r="AB7" s="4"/>
      <c r="AC7" s="4"/>
      <c r="AD7" s="4"/>
      <c r="AE7" s="4"/>
      <c r="AF7" s="7"/>
    </row>
    <row r="8" spans="1:32" ht="15" customHeight="1" x14ac:dyDescent="0.2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7"/>
    </row>
    <row r="9" spans="1:32" ht="15" customHeight="1" x14ac:dyDescent="0.2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7"/>
    </row>
    <row r="10" spans="1:32" ht="15" customHeight="1" thickBot="1" x14ac:dyDescent="0.3">
      <c r="A10" s="4"/>
      <c r="B10" s="4"/>
      <c r="C10" s="5" t="s">
        <v>502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7"/>
    </row>
    <row r="11" spans="1:32" ht="4.9000000000000004" customHeight="1" x14ac:dyDescent="0.25">
      <c r="A11" s="4"/>
      <c r="B11" s="51"/>
      <c r="C11" s="52"/>
      <c r="D11" s="52"/>
      <c r="E11" s="52"/>
      <c r="F11" s="52"/>
      <c r="G11" s="52"/>
      <c r="H11" s="52"/>
      <c r="I11" s="52"/>
      <c r="J11" s="55"/>
      <c r="K11" s="4"/>
      <c r="L11" s="4"/>
      <c r="M11" s="4"/>
      <c r="N11" s="4"/>
      <c r="O11" s="4"/>
      <c r="P11" s="4"/>
      <c r="Q11" s="4"/>
      <c r="R11" s="4"/>
      <c r="S11" s="4"/>
      <c r="T11" s="4"/>
      <c r="U11" s="4"/>
      <c r="V11" s="4"/>
      <c r="W11" s="4"/>
      <c r="X11" s="4"/>
      <c r="Y11" s="4"/>
      <c r="Z11" s="4"/>
      <c r="AA11" s="4"/>
      <c r="AB11" s="4"/>
      <c r="AC11" s="4"/>
      <c r="AD11" s="4"/>
      <c r="AE11" s="4"/>
      <c r="AF11" s="7"/>
    </row>
    <row r="12" spans="1:32" ht="15" customHeight="1" x14ac:dyDescent="0.25">
      <c r="A12" s="4"/>
      <c r="B12" s="56"/>
      <c r="C12" s="4" t="str">
        <f>IF($E$4="Breeding Livestock","Breeding Livestock",IF($E$4="Cow-Calf","Breeding Females (Cows)",IF($E$4="Ewe-Lamb","Breeding Females (Ewes)",IF($E$4="Doe-Kid","Breeding Females (Does)",0))))</f>
        <v>Breeding Livestock</v>
      </c>
      <c r="D12" s="4"/>
      <c r="E12" s="4"/>
      <c r="F12" s="4"/>
      <c r="G12" s="4"/>
      <c r="H12" s="4"/>
      <c r="I12" s="4"/>
      <c r="J12" s="58"/>
      <c r="L12" s="4"/>
      <c r="M12" s="4"/>
      <c r="N12" s="4"/>
      <c r="O12" s="4"/>
      <c r="P12" s="4"/>
      <c r="Q12" s="4"/>
      <c r="R12" s="4"/>
      <c r="S12" s="4"/>
      <c r="T12" s="4"/>
      <c r="U12" s="4"/>
      <c r="V12" s="4"/>
      <c r="W12" s="4"/>
      <c r="X12" s="4"/>
      <c r="Y12" s="4"/>
      <c r="Z12" s="4"/>
      <c r="AA12" s="4"/>
      <c r="AB12" s="4"/>
      <c r="AC12" s="4"/>
      <c r="AD12" s="4"/>
      <c r="AE12" s="4"/>
      <c r="AF12" s="7"/>
    </row>
    <row r="13" spans="1:32" ht="15" customHeight="1" x14ac:dyDescent="0.25">
      <c r="A13" s="4"/>
      <c r="B13" s="56"/>
      <c r="C13" s="345" t="s">
        <v>494</v>
      </c>
      <c r="D13" s="4"/>
      <c r="E13" s="4"/>
      <c r="F13" s="4"/>
      <c r="H13" s="4"/>
      <c r="I13" s="176">
        <v>0</v>
      </c>
      <c r="J13" s="58"/>
      <c r="L13" s="4"/>
      <c r="M13" s="4"/>
      <c r="N13" s="4"/>
      <c r="O13" s="4"/>
      <c r="P13" s="4"/>
      <c r="Q13" s="4"/>
      <c r="R13" s="4"/>
      <c r="S13" s="4"/>
      <c r="T13" s="4"/>
      <c r="U13" s="4"/>
      <c r="V13" s="4"/>
      <c r="W13" s="4"/>
      <c r="X13" s="4"/>
      <c r="Y13" s="4"/>
      <c r="Z13" s="4"/>
      <c r="AA13" s="4"/>
      <c r="AB13" s="4"/>
      <c r="AC13" s="4"/>
      <c r="AD13" s="4"/>
      <c r="AE13" s="4"/>
      <c r="AF13" s="7"/>
    </row>
    <row r="14" spans="1:32" ht="15" customHeight="1" x14ac:dyDescent="0.25">
      <c r="A14" s="4"/>
      <c r="B14" s="56"/>
      <c r="C14" s="346" t="s">
        <v>491</v>
      </c>
      <c r="D14" s="4"/>
      <c r="E14" s="4"/>
      <c r="F14" s="4"/>
      <c r="H14" s="4"/>
      <c r="I14" s="176">
        <v>0</v>
      </c>
      <c r="J14" s="58"/>
      <c r="L14" s="4"/>
      <c r="M14" s="4"/>
      <c r="N14" s="4"/>
      <c r="O14" s="4"/>
      <c r="P14" s="4"/>
      <c r="Q14" s="4"/>
      <c r="R14" s="4"/>
      <c r="S14" s="4"/>
      <c r="T14" s="4"/>
      <c r="U14" s="4"/>
      <c r="V14" s="4"/>
      <c r="W14" s="4"/>
      <c r="X14" s="4"/>
      <c r="Y14" s="4"/>
      <c r="Z14" s="4"/>
      <c r="AA14" s="4"/>
      <c r="AB14" s="4"/>
      <c r="AC14" s="4"/>
      <c r="AD14" s="4"/>
      <c r="AE14" s="4"/>
      <c r="AF14" s="7"/>
    </row>
    <row r="15" spans="1:32" ht="15" customHeight="1" x14ac:dyDescent="0.25">
      <c r="A15" s="4"/>
      <c r="B15" s="56"/>
      <c r="C15" s="346" t="s">
        <v>493</v>
      </c>
      <c r="D15" s="4"/>
      <c r="E15" s="4"/>
      <c r="F15" s="4"/>
      <c r="H15" s="4"/>
      <c r="I15" s="343">
        <f>G6*I13</f>
        <v>0</v>
      </c>
      <c r="J15" s="58"/>
      <c r="L15" s="4"/>
      <c r="M15" s="4"/>
      <c r="N15" s="4"/>
      <c r="O15" s="4"/>
      <c r="P15" s="4"/>
      <c r="Q15" s="4"/>
      <c r="R15" s="4"/>
      <c r="S15" s="4"/>
      <c r="T15" s="4"/>
      <c r="U15" s="4"/>
      <c r="V15" s="4"/>
      <c r="W15" s="4"/>
      <c r="X15" s="4"/>
      <c r="Y15" s="4"/>
      <c r="Z15" s="4"/>
      <c r="AA15" s="4"/>
      <c r="AB15" s="4"/>
      <c r="AC15" s="4"/>
      <c r="AD15" s="4"/>
      <c r="AE15" s="4"/>
      <c r="AF15" s="7"/>
    </row>
    <row r="16" spans="1:32" ht="15" customHeight="1" x14ac:dyDescent="0.25">
      <c r="A16" s="4"/>
      <c r="B16" s="56"/>
      <c r="C16" s="346" t="s">
        <v>503</v>
      </c>
      <c r="D16" s="4"/>
      <c r="E16" s="4"/>
      <c r="F16" s="4"/>
      <c r="H16" s="4"/>
      <c r="I16" s="343">
        <f>G6*I14</f>
        <v>0</v>
      </c>
      <c r="J16" s="58"/>
      <c r="K16" s="4"/>
      <c r="L16" s="4"/>
      <c r="M16" s="4"/>
      <c r="N16" s="4"/>
      <c r="O16" s="4"/>
      <c r="P16" s="4"/>
      <c r="Q16" s="4"/>
      <c r="R16" s="4"/>
      <c r="S16" s="4"/>
      <c r="T16" s="4"/>
      <c r="U16" s="4"/>
      <c r="V16" s="4"/>
      <c r="W16" s="4"/>
      <c r="X16" s="4"/>
      <c r="Y16" s="4"/>
      <c r="Z16" s="4"/>
      <c r="AA16" s="4"/>
      <c r="AB16" s="4"/>
      <c r="AC16" s="4"/>
      <c r="AD16" s="4"/>
      <c r="AE16" s="4"/>
      <c r="AF16" s="7"/>
    </row>
    <row r="17" spans="1:32" ht="15" customHeight="1" x14ac:dyDescent="0.25">
      <c r="A17" s="4"/>
      <c r="B17" s="56"/>
      <c r="C17" s="346" t="s">
        <v>504</v>
      </c>
      <c r="D17" s="4"/>
      <c r="E17" s="4"/>
      <c r="F17" s="4"/>
      <c r="H17" s="4"/>
      <c r="I17" s="175">
        <v>0</v>
      </c>
      <c r="J17" s="58"/>
      <c r="K17" s="4"/>
      <c r="L17" s="4"/>
      <c r="M17" s="4"/>
      <c r="N17" s="4"/>
      <c r="O17" s="4"/>
      <c r="P17" s="4"/>
      <c r="Q17" s="4"/>
      <c r="R17" s="4"/>
      <c r="S17" s="4"/>
      <c r="T17" s="4"/>
      <c r="U17" s="4"/>
      <c r="V17" s="4"/>
      <c r="W17" s="4"/>
      <c r="X17" s="4"/>
      <c r="Y17" s="4"/>
      <c r="Z17" s="4"/>
      <c r="AA17" s="4"/>
      <c r="AB17" s="4"/>
      <c r="AC17" s="4"/>
      <c r="AD17" s="4"/>
      <c r="AE17" s="4"/>
      <c r="AF17" s="7"/>
    </row>
    <row r="18" spans="1:32" ht="15" customHeight="1" x14ac:dyDescent="0.25">
      <c r="A18" s="4"/>
      <c r="B18" s="56"/>
      <c r="C18" s="346" t="s">
        <v>505</v>
      </c>
      <c r="D18" s="4"/>
      <c r="E18" s="4"/>
      <c r="F18" s="4"/>
      <c r="G18" s="4"/>
      <c r="H18" s="4"/>
      <c r="I18" s="343">
        <f>I16-I17</f>
        <v>0</v>
      </c>
      <c r="J18" s="58"/>
      <c r="K18" s="4"/>
      <c r="L18" s="4"/>
      <c r="M18" s="4"/>
      <c r="N18" s="4"/>
      <c r="O18" s="4"/>
      <c r="P18" s="4"/>
      <c r="Q18" s="4"/>
      <c r="R18" s="4"/>
      <c r="S18" s="4"/>
      <c r="T18" s="4"/>
      <c r="U18" s="4"/>
      <c r="V18" s="4"/>
      <c r="W18" s="4"/>
      <c r="X18" s="4"/>
      <c r="Y18" s="4"/>
      <c r="Z18" s="4"/>
      <c r="AA18" s="4"/>
      <c r="AB18" s="4"/>
      <c r="AC18" s="4"/>
      <c r="AD18" s="4"/>
      <c r="AE18" s="4"/>
      <c r="AF18" s="7"/>
    </row>
    <row r="19" spans="1:32" ht="15" customHeight="1" x14ac:dyDescent="0.25">
      <c r="A19" s="4"/>
      <c r="B19" s="56"/>
      <c r="C19" s="4" t="str">
        <f>IF($E$4="Breeding Livestock","Male Breeding Animals",IF($E$4="Cow-Calf","Breeding Males (Bulls)",IF($E$4="Ewe-Lamb","Breeding Males (Rams)",IF($E$4="Doe-Kid","Breeding Males (Bucks)",0))))</f>
        <v>Male Breeding Animals</v>
      </c>
      <c r="D19" s="4"/>
      <c r="E19" s="4"/>
      <c r="F19" s="4"/>
      <c r="G19" s="4"/>
      <c r="H19" s="4"/>
      <c r="I19" s="18"/>
      <c r="J19" s="58"/>
      <c r="K19" s="4"/>
      <c r="L19" s="4"/>
      <c r="M19" s="4"/>
      <c r="N19" s="4"/>
      <c r="O19" s="4"/>
      <c r="P19" s="4"/>
      <c r="Q19" s="4"/>
      <c r="R19" s="4"/>
      <c r="S19" s="4"/>
      <c r="T19" s="4"/>
      <c r="U19" s="4"/>
      <c r="V19" s="4"/>
      <c r="W19" s="4"/>
      <c r="X19" s="4"/>
      <c r="Y19" s="4"/>
      <c r="Z19" s="4"/>
      <c r="AA19" s="4"/>
      <c r="AB19" s="4"/>
      <c r="AC19" s="4"/>
      <c r="AD19" s="4"/>
      <c r="AE19" s="4"/>
      <c r="AF19" s="7"/>
    </row>
    <row r="20" spans="1:32" ht="15" customHeight="1" x14ac:dyDescent="0.25">
      <c r="A20" s="4"/>
      <c r="B20" s="56"/>
      <c r="C20" s="346" t="s">
        <v>506</v>
      </c>
      <c r="D20" s="4"/>
      <c r="E20" s="4"/>
      <c r="F20" s="4"/>
      <c r="G20" s="4"/>
      <c r="H20" s="4"/>
      <c r="I20" s="474">
        <v>0</v>
      </c>
      <c r="J20" s="58"/>
      <c r="K20" s="4"/>
      <c r="L20" s="4"/>
      <c r="M20" s="4"/>
      <c r="N20" s="4"/>
      <c r="O20" s="4"/>
      <c r="P20" s="4"/>
      <c r="Q20" s="4"/>
      <c r="R20" s="4"/>
      <c r="S20" s="4"/>
      <c r="T20" s="4"/>
      <c r="U20" s="4"/>
      <c r="V20" s="4"/>
      <c r="W20" s="4"/>
      <c r="X20" s="4"/>
      <c r="Y20" s="4"/>
      <c r="Z20" s="4"/>
      <c r="AA20" s="4"/>
      <c r="AB20" s="4"/>
      <c r="AC20" s="4"/>
      <c r="AD20" s="4"/>
      <c r="AE20" s="4"/>
      <c r="AF20" s="7"/>
    </row>
    <row r="21" spans="1:32" ht="15" customHeight="1" x14ac:dyDescent="0.25">
      <c r="A21" s="4"/>
      <c r="B21" s="56"/>
      <c r="C21" s="346" t="s">
        <v>491</v>
      </c>
      <c r="D21" s="4"/>
      <c r="E21" s="4"/>
      <c r="F21" s="4"/>
      <c r="G21" s="4"/>
      <c r="H21" s="4"/>
      <c r="I21" s="473">
        <v>0</v>
      </c>
      <c r="J21" s="58"/>
      <c r="K21" s="4"/>
      <c r="L21" s="4"/>
      <c r="M21" s="4"/>
      <c r="N21" s="4"/>
      <c r="O21" s="4"/>
      <c r="P21" s="4"/>
      <c r="Q21" s="4"/>
      <c r="R21" s="4"/>
      <c r="S21" s="4"/>
      <c r="T21" s="4"/>
      <c r="U21" s="4"/>
      <c r="V21" s="4"/>
      <c r="W21" s="4"/>
      <c r="X21" s="4"/>
      <c r="Y21" s="4"/>
      <c r="Z21" s="4"/>
      <c r="AA21" s="4"/>
      <c r="AB21" s="4"/>
      <c r="AC21" s="4"/>
      <c r="AD21" s="4"/>
      <c r="AE21" s="4"/>
      <c r="AF21" s="7"/>
    </row>
    <row r="22" spans="1:32" ht="15" customHeight="1" thickBot="1" x14ac:dyDescent="0.3">
      <c r="A22" s="4"/>
      <c r="B22" s="56"/>
      <c r="C22" s="346" t="s">
        <v>504</v>
      </c>
      <c r="D22" s="4"/>
      <c r="E22" s="4"/>
      <c r="F22" s="4"/>
      <c r="G22" s="4"/>
      <c r="H22" s="4"/>
      <c r="I22" s="355">
        <f>ROUNDDOWN(I20*I21,0)</f>
        <v>0</v>
      </c>
      <c r="J22" s="58"/>
      <c r="K22" s="4"/>
      <c r="L22" s="4"/>
      <c r="M22" s="4"/>
      <c r="N22" s="4"/>
      <c r="O22" s="4"/>
      <c r="P22" s="4"/>
      <c r="Q22" s="4"/>
      <c r="R22" s="4"/>
      <c r="S22" s="4"/>
      <c r="T22" s="4"/>
      <c r="U22" s="4"/>
      <c r="V22" s="4"/>
      <c r="W22" s="4"/>
      <c r="X22" s="4"/>
      <c r="Y22" s="4"/>
      <c r="Z22" s="4"/>
      <c r="AA22" s="4"/>
      <c r="AB22" s="4"/>
      <c r="AC22" s="4"/>
      <c r="AD22" s="4"/>
      <c r="AE22" s="4"/>
      <c r="AF22" s="7"/>
    </row>
    <row r="23" spans="1:32" ht="15" customHeight="1" x14ac:dyDescent="0.25">
      <c r="A23" s="4"/>
      <c r="B23" s="56"/>
      <c r="C23" s="346"/>
      <c r="D23" s="4"/>
      <c r="E23" s="4"/>
      <c r="F23" s="4"/>
      <c r="G23" s="4"/>
      <c r="H23" s="4"/>
      <c r="I23" s="7"/>
      <c r="J23" s="58"/>
      <c r="K23" s="4"/>
      <c r="L23" s="4"/>
      <c r="M23" s="4"/>
      <c r="N23" s="4"/>
      <c r="O23" s="4"/>
      <c r="P23" s="4"/>
      <c r="Q23" s="4"/>
      <c r="R23" s="4"/>
      <c r="S23" s="4"/>
      <c r="T23" s="4"/>
      <c r="U23" s="4"/>
      <c r="V23" s="4"/>
      <c r="W23" s="4"/>
      <c r="X23" s="4"/>
      <c r="Y23" s="4"/>
      <c r="Z23" s="4"/>
      <c r="AA23" s="4"/>
      <c r="AB23" s="4"/>
      <c r="AC23" s="4"/>
      <c r="AD23" s="565" t="s">
        <v>332</v>
      </c>
      <c r="AE23" s="4"/>
      <c r="AF23" s="7"/>
    </row>
    <row r="24" spans="1:32" ht="15" customHeight="1" x14ac:dyDescent="0.25">
      <c r="A24" s="4"/>
      <c r="B24" s="56"/>
      <c r="C24" s="356" t="s">
        <v>492</v>
      </c>
      <c r="D24" s="4"/>
      <c r="E24" s="4"/>
      <c r="F24" s="4"/>
      <c r="G24" s="4"/>
      <c r="H24" s="4"/>
      <c r="I24" s="473">
        <v>0</v>
      </c>
      <c r="J24" s="58"/>
      <c r="K24" s="4"/>
      <c r="L24" s="4"/>
      <c r="M24" s="4"/>
      <c r="N24" s="4"/>
      <c r="O24" s="4"/>
      <c r="P24" s="4"/>
      <c r="Q24" s="4"/>
      <c r="R24" s="4"/>
      <c r="S24" s="4"/>
      <c r="T24" s="4"/>
      <c r="U24" s="4"/>
      <c r="V24" s="4"/>
      <c r="W24" s="4"/>
      <c r="X24" s="4"/>
      <c r="Y24" s="4"/>
      <c r="Z24" s="4"/>
      <c r="AA24" s="4"/>
      <c r="AB24" s="4"/>
      <c r="AC24" s="4"/>
      <c r="AD24" s="566"/>
      <c r="AE24" s="4"/>
      <c r="AF24" s="7"/>
    </row>
    <row r="25" spans="1:32" ht="15" customHeight="1" x14ac:dyDescent="0.25">
      <c r="A25" s="4"/>
      <c r="B25" s="56"/>
      <c r="C25" s="356" t="s">
        <v>568</v>
      </c>
      <c r="D25" s="4"/>
      <c r="E25" s="4"/>
      <c r="F25" s="4"/>
      <c r="G25" s="4"/>
      <c r="H25" s="4"/>
      <c r="I25" s="473">
        <v>0</v>
      </c>
      <c r="J25" s="58"/>
      <c r="K25" s="4"/>
      <c r="L25" s="4"/>
      <c r="M25" s="4"/>
      <c r="N25" s="4"/>
      <c r="O25" s="4"/>
      <c r="P25" s="4"/>
      <c r="Q25" s="4"/>
      <c r="R25" s="4"/>
      <c r="S25" s="4"/>
      <c r="T25" s="4"/>
      <c r="U25" s="4"/>
      <c r="V25" s="4"/>
      <c r="W25" s="4"/>
      <c r="X25" s="4"/>
      <c r="Y25" s="4"/>
      <c r="Z25" s="4"/>
      <c r="AA25" s="4"/>
      <c r="AB25" s="4"/>
      <c r="AC25" s="4"/>
      <c r="AD25" s="566"/>
      <c r="AE25" s="4"/>
      <c r="AF25" s="7"/>
    </row>
    <row r="26" spans="1:32" ht="15" customHeight="1" thickBot="1" x14ac:dyDescent="0.3">
      <c r="A26" s="4"/>
      <c r="B26" s="56"/>
      <c r="C26" s="357" t="s">
        <v>510</v>
      </c>
      <c r="D26" s="4"/>
      <c r="E26" s="4"/>
      <c r="F26" s="4"/>
      <c r="G26" s="4"/>
      <c r="H26" s="4"/>
      <c r="I26" s="473">
        <v>0</v>
      </c>
      <c r="J26" s="58"/>
      <c r="K26" s="4"/>
      <c r="L26" s="4"/>
      <c r="M26" s="4"/>
      <c r="N26" s="4"/>
      <c r="O26" s="4"/>
      <c r="P26" s="4"/>
      <c r="Q26" s="4"/>
      <c r="R26" s="4"/>
      <c r="S26" s="4"/>
      <c r="T26" s="4"/>
      <c r="U26" s="4"/>
      <c r="V26" s="4"/>
      <c r="W26" s="4"/>
      <c r="X26" s="4"/>
      <c r="Y26" s="4"/>
      <c r="Z26" s="4"/>
      <c r="AA26" s="4"/>
      <c r="AB26" s="4"/>
      <c r="AC26" s="4"/>
      <c r="AD26" s="567"/>
      <c r="AE26" s="4"/>
      <c r="AF26" s="7"/>
    </row>
    <row r="27" spans="1:32" ht="4.9000000000000004" customHeight="1" thickBot="1" x14ac:dyDescent="0.3">
      <c r="A27" s="4"/>
      <c r="B27" s="59"/>
      <c r="C27" s="6"/>
      <c r="D27" s="6"/>
      <c r="E27" s="6"/>
      <c r="F27" s="6"/>
      <c r="G27" s="6"/>
      <c r="H27" s="6"/>
      <c r="I27" s="6"/>
      <c r="J27" s="60"/>
      <c r="K27" s="4"/>
      <c r="L27" s="4"/>
      <c r="M27" s="4"/>
      <c r="N27" s="4"/>
      <c r="O27" s="4"/>
      <c r="P27" s="4"/>
      <c r="Q27" s="4"/>
      <c r="R27" s="4"/>
      <c r="S27" s="4"/>
      <c r="T27" s="4"/>
      <c r="U27" s="4"/>
      <c r="V27" s="4"/>
      <c r="W27" s="4"/>
      <c r="X27" s="4"/>
      <c r="Y27" s="4"/>
      <c r="Z27" s="4"/>
      <c r="AA27" s="4"/>
      <c r="AB27" s="4"/>
      <c r="AC27" s="4"/>
      <c r="AD27" s="4"/>
      <c r="AE27" s="4"/>
      <c r="AF27" s="7"/>
    </row>
    <row r="28" spans="1:32" ht="1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7"/>
    </row>
    <row r="29" spans="1:32" ht="15" customHeight="1" x14ac:dyDescent="0.25">
      <c r="A29" s="4"/>
      <c r="B29" s="4"/>
      <c r="C29" s="4"/>
      <c r="D29" s="50"/>
      <c r="E29" s="50"/>
      <c r="H29" s="4"/>
      <c r="L29" s="342"/>
      <c r="M29" s="342"/>
      <c r="N29" s="341"/>
      <c r="O29" s="4"/>
      <c r="Q29" s="4"/>
      <c r="R29" s="4"/>
      <c r="S29" s="4"/>
      <c r="T29" s="4"/>
      <c r="U29" s="4"/>
      <c r="V29" s="4"/>
      <c r="W29" s="4"/>
      <c r="X29" s="4"/>
      <c r="Y29" s="4"/>
      <c r="Z29" s="4"/>
      <c r="AA29" s="4"/>
      <c r="AB29" s="4"/>
      <c r="AC29" s="4"/>
      <c r="AD29" s="373"/>
      <c r="AE29" s="4"/>
      <c r="AF29" s="7"/>
    </row>
    <row r="30" spans="1:32" ht="15" customHeight="1" thickBot="1" x14ac:dyDescent="0.3">
      <c r="A30" s="4"/>
      <c r="B30" s="4"/>
      <c r="C30" s="5" t="s">
        <v>512</v>
      </c>
      <c r="D30" s="50"/>
      <c r="E30" s="50"/>
      <c r="H30" s="4"/>
      <c r="L30" s="342"/>
      <c r="M30" s="342"/>
      <c r="N30" s="341"/>
      <c r="O30" s="4"/>
      <c r="Q30" s="4"/>
      <c r="R30" s="4"/>
      <c r="S30" s="4"/>
      <c r="T30" s="4"/>
      <c r="U30" s="4"/>
      <c r="V30" s="4"/>
      <c r="W30" s="4"/>
      <c r="X30" s="4"/>
      <c r="Y30" s="4"/>
      <c r="Z30" s="4"/>
      <c r="AA30" s="4"/>
      <c r="AB30" s="4"/>
      <c r="AC30" s="4"/>
      <c r="AD30" s="373"/>
      <c r="AE30" s="4"/>
      <c r="AF30" s="7"/>
    </row>
    <row r="31" spans="1:32" ht="15" customHeight="1" x14ac:dyDescent="0.25">
      <c r="A31" s="4"/>
      <c r="B31" s="51"/>
      <c r="C31" s="52"/>
      <c r="D31" s="362"/>
      <c r="E31" s="154"/>
      <c r="F31" s="154"/>
      <c r="G31" s="362"/>
      <c r="H31" s="154"/>
      <c r="I31" s="54" t="s">
        <v>496</v>
      </c>
      <c r="J31" s="52"/>
      <c r="K31" s="372" t="s">
        <v>497</v>
      </c>
      <c r="L31" s="367"/>
      <c r="M31" s="367"/>
      <c r="N31" s="368"/>
      <c r="O31" s="4"/>
      <c r="P31" s="153"/>
      <c r="Q31" s="364"/>
      <c r="R31" s="364"/>
      <c r="S31" s="364"/>
      <c r="T31" s="364"/>
      <c r="U31" s="364"/>
      <c r="V31" s="364"/>
      <c r="W31" s="364"/>
      <c r="X31" s="364"/>
      <c r="Y31" s="364"/>
      <c r="Z31" s="364"/>
      <c r="AA31" s="364"/>
      <c r="AB31" s="364"/>
      <c r="AC31" s="365"/>
      <c r="AD31" s="4"/>
      <c r="AE31" s="4"/>
      <c r="AF31" s="7"/>
    </row>
    <row r="32" spans="1:32" ht="15" customHeight="1" x14ac:dyDescent="0.25">
      <c r="A32" s="4"/>
      <c r="B32" s="56"/>
      <c r="D32" s="50"/>
      <c r="G32" s="7" t="s">
        <v>495</v>
      </c>
      <c r="I32" s="7" t="s">
        <v>499</v>
      </c>
      <c r="J32" s="4"/>
      <c r="K32" s="358" t="s">
        <v>498</v>
      </c>
      <c r="L32" s="568" t="s">
        <v>511</v>
      </c>
      <c r="M32" s="568"/>
      <c r="N32" s="151"/>
      <c r="O32" s="4"/>
      <c r="P32" s="156"/>
      <c r="Q32" s="509" t="s">
        <v>314</v>
      </c>
      <c r="R32" s="509"/>
      <c r="S32" s="509"/>
      <c r="T32" s="509"/>
      <c r="U32" s="509"/>
      <c r="V32" s="509"/>
      <c r="W32" s="509"/>
      <c r="X32" s="509"/>
      <c r="Y32" s="509"/>
      <c r="Z32" s="509"/>
      <c r="AA32" s="509"/>
      <c r="AB32" s="509"/>
      <c r="AC32" s="157"/>
      <c r="AD32" s="4"/>
      <c r="AE32" s="4"/>
      <c r="AF32" s="7"/>
    </row>
    <row r="33" spans="1:32" ht="15" customHeight="1" x14ac:dyDescent="0.25">
      <c r="A33" s="4"/>
      <c r="B33" s="56"/>
      <c r="C33" s="173"/>
      <c r="D33" s="370"/>
      <c r="E33" s="173"/>
      <c r="F33" s="173"/>
      <c r="G33" s="72" t="s">
        <v>509</v>
      </c>
      <c r="H33" s="173"/>
      <c r="I33" s="72" t="s">
        <v>508</v>
      </c>
      <c r="J33" s="11"/>
      <c r="K33" s="360" t="s">
        <v>507</v>
      </c>
      <c r="L33" s="371">
        <f>IF($E$4="Cow-Calf","Per Cow",IF($E$4="Ewe-Lamb","Per Ewe",IF($E$4="Doe-Kid","Per Doe",0)))</f>
        <v>0</v>
      </c>
      <c r="M33" s="164" t="s">
        <v>210</v>
      </c>
      <c r="N33" s="151"/>
      <c r="O33" s="4"/>
      <c r="P33" s="156"/>
      <c r="Q33" s="163" t="s">
        <v>102</v>
      </c>
      <c r="R33" s="72" t="s">
        <v>103</v>
      </c>
      <c r="S33" s="72" t="s">
        <v>104</v>
      </c>
      <c r="T33" s="72" t="s">
        <v>105</v>
      </c>
      <c r="U33" s="72" t="s">
        <v>106</v>
      </c>
      <c r="V33" s="72" t="s">
        <v>107</v>
      </c>
      <c r="W33" s="72" t="s">
        <v>108</v>
      </c>
      <c r="X33" s="72" t="s">
        <v>109</v>
      </c>
      <c r="Y33" s="72" t="s">
        <v>110</v>
      </c>
      <c r="Z33" s="72" t="s">
        <v>111</v>
      </c>
      <c r="AA33" s="72" t="s">
        <v>112</v>
      </c>
      <c r="AB33" s="72" t="s">
        <v>113</v>
      </c>
      <c r="AC33" s="157"/>
      <c r="AD33" s="4"/>
      <c r="AE33" s="4"/>
      <c r="AF33" s="7"/>
    </row>
    <row r="34" spans="1:32" ht="15" customHeight="1" x14ac:dyDescent="0.25">
      <c r="A34" s="4"/>
      <c r="B34" s="56"/>
      <c r="C34" s="150" t="str">
        <f>_xlfn.CONCAT("Total,"," ",$S$6)</f>
        <v xml:space="preserve">Total, </v>
      </c>
      <c r="D34" s="50"/>
      <c r="G34" s="358">
        <f>I24*G6</f>
        <v>0</v>
      </c>
      <c r="I34" s="363"/>
      <c r="J34" s="4"/>
      <c r="K34" s="361"/>
      <c r="N34" s="151"/>
      <c r="O34" s="4"/>
      <c r="P34" s="156"/>
      <c r="AC34" s="152"/>
      <c r="AD34" s="4"/>
      <c r="AE34" s="4"/>
      <c r="AF34" s="7"/>
    </row>
    <row r="35" spans="1:32" ht="15" customHeight="1" x14ac:dyDescent="0.25">
      <c r="A35" s="4"/>
      <c r="B35" s="56"/>
      <c r="C35" s="4">
        <f>IF($E$4="Cow-Calf","Intact Males (Bulls)",IF($E$4="Ewe-Lamb","Intact Males (Rams)",IF($E$4="Doe-Kid","Intact Males (Bucks)",0)))</f>
        <v>0</v>
      </c>
      <c r="D35" s="50"/>
      <c r="G35" s="358">
        <f>G34*I25*I26</f>
        <v>0</v>
      </c>
      <c r="I35" s="175">
        <v>1000</v>
      </c>
      <c r="J35" s="4"/>
      <c r="K35" s="475">
        <v>20</v>
      </c>
      <c r="L35" s="366">
        <f>M35/$G$6</f>
        <v>0</v>
      </c>
      <c r="M35" s="366">
        <f>G35*I35*K35</f>
        <v>0</v>
      </c>
      <c r="N35" s="151"/>
      <c r="O35" s="4"/>
      <c r="P35" s="156"/>
      <c r="Q35" s="178">
        <v>0</v>
      </c>
      <c r="R35" s="178">
        <v>0</v>
      </c>
      <c r="S35" s="178">
        <v>0</v>
      </c>
      <c r="T35" s="178">
        <v>0</v>
      </c>
      <c r="U35" s="178">
        <v>0</v>
      </c>
      <c r="V35" s="178">
        <v>0</v>
      </c>
      <c r="W35" s="178">
        <v>0</v>
      </c>
      <c r="X35" s="178">
        <v>0</v>
      </c>
      <c r="Y35" s="178">
        <v>0</v>
      </c>
      <c r="Z35" s="178">
        <v>0</v>
      </c>
      <c r="AA35" s="178">
        <v>0</v>
      </c>
      <c r="AB35" s="178">
        <v>0</v>
      </c>
      <c r="AC35" s="157"/>
      <c r="AD35" s="45">
        <f>SUM(Q31:AC31)</f>
        <v>0</v>
      </c>
      <c r="AE35" s="4"/>
      <c r="AF35" s="7"/>
    </row>
    <row r="36" spans="1:32" ht="15" customHeight="1" x14ac:dyDescent="0.25">
      <c r="A36" s="4"/>
      <c r="B36" s="56"/>
      <c r="C36" s="4">
        <f>IF($E$4="Cow-Calf","Castrated Males (Steers)",IF($E$4="Ewe-Lamb","Castrated Males (Wethers)",IF($E$4="Doe-Kid","Castrated Males (Wethers)",0)))</f>
        <v>0</v>
      </c>
      <c r="D36" s="50"/>
      <c r="G36" s="358">
        <f>ROUNDDOWN((G34*I25)-G35,0)</f>
        <v>0</v>
      </c>
      <c r="I36" s="175">
        <v>0</v>
      </c>
      <c r="J36" s="4"/>
      <c r="K36" s="475">
        <v>0</v>
      </c>
      <c r="L36" s="366">
        <f t="shared" ref="L36:L40" si="0">M36/$G$6</f>
        <v>0</v>
      </c>
      <c r="M36" s="366">
        <f>G36*I36*K36</f>
        <v>0</v>
      </c>
      <c r="N36" s="151"/>
      <c r="O36" s="4"/>
      <c r="P36" s="156"/>
      <c r="Q36" s="178">
        <v>0</v>
      </c>
      <c r="R36" s="178">
        <v>0</v>
      </c>
      <c r="S36" s="178">
        <v>0</v>
      </c>
      <c r="T36" s="178">
        <v>0</v>
      </c>
      <c r="U36" s="178">
        <v>0</v>
      </c>
      <c r="V36" s="178">
        <v>0</v>
      </c>
      <c r="W36" s="178">
        <v>0</v>
      </c>
      <c r="X36" s="178">
        <v>0</v>
      </c>
      <c r="Y36" s="178">
        <v>0</v>
      </c>
      <c r="Z36" s="178">
        <v>0</v>
      </c>
      <c r="AA36" s="178">
        <v>0</v>
      </c>
      <c r="AB36" s="178">
        <v>0</v>
      </c>
      <c r="AC36" s="157"/>
      <c r="AD36" s="45">
        <f>SUM(Q32:AC32)</f>
        <v>0</v>
      </c>
      <c r="AE36" s="4"/>
      <c r="AF36" s="7"/>
    </row>
    <row r="37" spans="1:32" ht="15" customHeight="1" x14ac:dyDescent="0.25">
      <c r="A37" s="4"/>
      <c r="B37" s="56"/>
      <c r="C37" s="4">
        <f>IF($E$4="Cow-Calf","Females (Heifers)",IF($E$4="Ewe-Lamb","Females (Ewes)",IF($E$4="Doe-Kid","Females (Does)",0)))</f>
        <v>0</v>
      </c>
      <c r="D37" s="50"/>
      <c r="G37" s="363">
        <f>G34-G35-G36-G38</f>
        <v>0</v>
      </c>
      <c r="I37" s="175">
        <v>0</v>
      </c>
      <c r="J37" s="4"/>
      <c r="K37" s="475">
        <v>0</v>
      </c>
      <c r="L37" s="366">
        <f>M37/$G$6</f>
        <v>0</v>
      </c>
      <c r="M37" s="366">
        <f>G37*I37*K37</f>
        <v>0</v>
      </c>
      <c r="N37" s="151"/>
      <c r="O37" s="4"/>
      <c r="P37" s="156"/>
      <c r="Q37" s="178">
        <v>0</v>
      </c>
      <c r="R37" s="178">
        <v>0</v>
      </c>
      <c r="S37" s="178">
        <v>0</v>
      </c>
      <c r="T37" s="178">
        <v>0</v>
      </c>
      <c r="U37" s="178">
        <v>0</v>
      </c>
      <c r="V37" s="178">
        <v>0</v>
      </c>
      <c r="W37" s="178">
        <v>0</v>
      </c>
      <c r="X37" s="178">
        <v>0</v>
      </c>
      <c r="Y37" s="178">
        <v>0</v>
      </c>
      <c r="Z37" s="178">
        <v>0</v>
      </c>
      <c r="AA37" s="178">
        <v>0</v>
      </c>
      <c r="AB37" s="178">
        <v>0</v>
      </c>
      <c r="AC37" s="157"/>
      <c r="AD37" s="45">
        <f>SUM(Q35:AC35)</f>
        <v>0</v>
      </c>
      <c r="AE37" s="4"/>
      <c r="AF37" s="7"/>
    </row>
    <row r="38" spans="1:32" ht="15" customHeight="1" x14ac:dyDescent="0.25">
      <c r="A38" s="4"/>
      <c r="B38" s="56"/>
      <c r="C38" s="4">
        <f>IF($E$4="Cow-Calf","Replacement Females (Heifers)",IF($E$4="Ewe-Lamb","Replacement Females (Ewes)",IF($E$4="Doe-Kid","Replacement Females (Does)",0)))</f>
        <v>0</v>
      </c>
      <c r="D38" s="50"/>
      <c r="G38" s="363">
        <f>I18</f>
        <v>0</v>
      </c>
      <c r="I38" s="175">
        <v>0</v>
      </c>
      <c r="J38" s="4"/>
      <c r="K38" s="475">
        <v>0</v>
      </c>
      <c r="L38" s="366">
        <f t="shared" si="0"/>
        <v>0</v>
      </c>
      <c r="M38" s="366">
        <f>G38*I38*K38</f>
        <v>0</v>
      </c>
      <c r="N38" s="151"/>
      <c r="O38" s="4"/>
      <c r="P38" s="156"/>
      <c r="Q38" s="178">
        <v>0</v>
      </c>
      <c r="R38" s="178">
        <v>0</v>
      </c>
      <c r="S38" s="178">
        <v>0</v>
      </c>
      <c r="T38" s="178">
        <v>0</v>
      </c>
      <c r="U38" s="178">
        <v>0</v>
      </c>
      <c r="V38" s="178">
        <v>0</v>
      </c>
      <c r="W38" s="178">
        <v>0</v>
      </c>
      <c r="X38" s="178">
        <v>0</v>
      </c>
      <c r="Y38" s="178">
        <v>0</v>
      </c>
      <c r="Z38" s="178">
        <v>0</v>
      </c>
      <c r="AA38" s="178">
        <v>0</v>
      </c>
      <c r="AB38" s="178">
        <v>0</v>
      </c>
      <c r="AC38" s="157"/>
      <c r="AD38" s="45">
        <f>SUM(Q33:AC33)</f>
        <v>0</v>
      </c>
      <c r="AE38" s="4"/>
      <c r="AF38" s="7"/>
    </row>
    <row r="39" spans="1:32" ht="15" customHeight="1" x14ac:dyDescent="0.25">
      <c r="A39" s="4"/>
      <c r="B39" s="56"/>
      <c r="D39" s="50"/>
      <c r="G39" s="363"/>
      <c r="I39" s="359"/>
      <c r="J39" s="4"/>
      <c r="K39" s="410"/>
      <c r="L39" s="366"/>
      <c r="M39" s="366"/>
      <c r="N39" s="151"/>
      <c r="O39" s="4"/>
      <c r="P39" s="156"/>
      <c r="Q39" s="228"/>
      <c r="R39" s="228"/>
      <c r="S39" s="228"/>
      <c r="T39" s="228"/>
      <c r="U39" s="228"/>
      <c r="V39" s="228"/>
      <c r="W39" s="228"/>
      <c r="X39" s="228"/>
      <c r="Y39" s="228"/>
      <c r="Z39" s="228"/>
      <c r="AA39" s="228"/>
      <c r="AB39" s="228"/>
      <c r="AC39" s="157"/>
      <c r="AD39" s="45"/>
      <c r="AE39" s="4"/>
      <c r="AF39" s="7"/>
    </row>
    <row r="40" spans="1:32" ht="15" customHeight="1" x14ac:dyDescent="0.25">
      <c r="A40" s="4"/>
      <c r="B40" s="56"/>
      <c r="C40" s="150" t="s">
        <v>333</v>
      </c>
      <c r="D40" s="50"/>
      <c r="G40" s="363"/>
      <c r="I40" s="359"/>
      <c r="J40" s="4"/>
      <c r="K40" s="410"/>
      <c r="L40" s="366">
        <f t="shared" si="0"/>
        <v>0</v>
      </c>
      <c r="M40" s="475">
        <v>0</v>
      </c>
      <c r="N40" s="151"/>
      <c r="O40" s="4"/>
      <c r="P40" s="156"/>
      <c r="Q40" s="178">
        <v>0</v>
      </c>
      <c r="R40" s="178">
        <v>0</v>
      </c>
      <c r="S40" s="178">
        <v>0</v>
      </c>
      <c r="T40" s="178">
        <v>0</v>
      </c>
      <c r="U40" s="178">
        <v>0</v>
      </c>
      <c r="V40" s="178">
        <v>0</v>
      </c>
      <c r="W40" s="178">
        <v>0</v>
      </c>
      <c r="X40" s="178">
        <v>0</v>
      </c>
      <c r="Y40" s="178">
        <v>0</v>
      </c>
      <c r="Z40" s="178">
        <v>0</v>
      </c>
      <c r="AA40" s="178">
        <v>0</v>
      </c>
      <c r="AB40" s="178">
        <v>0</v>
      </c>
      <c r="AC40" s="157"/>
      <c r="AD40" s="45">
        <f>SUM(Q35:AC35)</f>
        <v>0</v>
      </c>
      <c r="AE40" s="4"/>
      <c r="AF40" s="7"/>
    </row>
    <row r="41" spans="1:32" ht="4.9000000000000004" customHeight="1" thickBot="1" x14ac:dyDescent="0.3">
      <c r="A41" s="4"/>
      <c r="B41" s="59"/>
      <c r="C41" s="6"/>
      <c r="D41" s="347"/>
      <c r="E41" s="347"/>
      <c r="F41" s="167"/>
      <c r="G41" s="167"/>
      <c r="H41" s="6"/>
      <c r="I41" s="167"/>
      <c r="J41" s="167"/>
      <c r="K41" s="167"/>
      <c r="L41" s="348"/>
      <c r="M41" s="348"/>
      <c r="N41" s="369"/>
      <c r="O41" s="4"/>
      <c r="P41" s="59"/>
      <c r="Q41" s="6"/>
      <c r="R41" s="6"/>
      <c r="S41" s="6"/>
      <c r="T41" s="6"/>
      <c r="U41" s="6"/>
      <c r="V41" s="6"/>
      <c r="W41" s="6"/>
      <c r="X41" s="6"/>
      <c r="Y41" s="6"/>
      <c r="Z41" s="6"/>
      <c r="AA41" s="6"/>
      <c r="AB41" s="6"/>
      <c r="AC41" s="60"/>
      <c r="AD41" s="4"/>
      <c r="AE41" s="4"/>
      <c r="AF41" s="7"/>
    </row>
    <row r="42" spans="1:32" ht="15" customHeight="1" x14ac:dyDescent="0.25">
      <c r="A42" s="4"/>
      <c r="B42" s="4"/>
      <c r="C42" s="4"/>
      <c r="D42" s="50"/>
      <c r="E42" s="50"/>
      <c r="H42" s="4"/>
      <c r="L42" s="342"/>
      <c r="M42" s="342"/>
      <c r="N42" s="341"/>
      <c r="O42" s="4"/>
      <c r="P42" s="4"/>
      <c r="V42" s="4"/>
      <c r="X42" s="4"/>
      <c r="AD42" s="4"/>
      <c r="AE42" s="4"/>
      <c r="AF42" s="7"/>
    </row>
    <row r="43" spans="1:32" ht="15" customHeight="1" thickBot="1" x14ac:dyDescent="0.3">
      <c r="C43" s="158" t="s">
        <v>514</v>
      </c>
      <c r="D43" s="158"/>
    </row>
    <row r="44" spans="1:32" ht="15" customHeight="1" x14ac:dyDescent="0.25">
      <c r="A44" s="159"/>
      <c r="B44" s="153"/>
      <c r="C44" s="154"/>
      <c r="D44" s="154"/>
      <c r="E44" s="154"/>
      <c r="F44" s="154"/>
      <c r="G44" s="455" t="s">
        <v>203</v>
      </c>
      <c r="H44" s="455"/>
      <c r="I44" s="455"/>
      <c r="J44" s="160"/>
      <c r="K44" s="455" t="s">
        <v>204</v>
      </c>
      <c r="L44" s="558" t="s">
        <v>205</v>
      </c>
      <c r="M44" s="558"/>
      <c r="N44" s="155"/>
      <c r="P44" s="153"/>
      <c r="Q44" s="491" t="s">
        <v>141</v>
      </c>
      <c r="R44" s="491"/>
      <c r="S44" s="491"/>
      <c r="T44" s="491"/>
      <c r="U44" s="491"/>
      <c r="V44" s="491"/>
      <c r="W44" s="491"/>
      <c r="X44" s="491"/>
      <c r="Y44" s="491"/>
      <c r="Z44" s="491"/>
      <c r="AA44" s="491"/>
      <c r="AB44" s="491"/>
      <c r="AC44" s="155"/>
    </row>
    <row r="45" spans="1:32" ht="15" customHeight="1" x14ac:dyDescent="0.25">
      <c r="A45" s="159"/>
      <c r="B45" s="156"/>
      <c r="C45" s="171" t="s">
        <v>206</v>
      </c>
      <c r="D45" s="171"/>
      <c r="E45" s="163"/>
      <c r="F45" s="163"/>
      <c r="G45" s="456" t="s">
        <v>208</v>
      </c>
      <c r="H45" s="456"/>
      <c r="I45" s="163" t="s">
        <v>209</v>
      </c>
      <c r="J45" s="164"/>
      <c r="K45" s="163" t="s">
        <v>513</v>
      </c>
      <c r="L45" s="371">
        <f>IF($E$4="Cow-Calf","Per Cow",IF($E$4="Ewe-Lamb","Per Ewe",IF($E$4="Doe-Kid","Per Doe",0)))</f>
        <v>0</v>
      </c>
      <c r="M45" s="164" t="s">
        <v>210</v>
      </c>
      <c r="N45" s="152"/>
      <c r="P45" s="156"/>
      <c r="Q45" s="163" t="s">
        <v>102</v>
      </c>
      <c r="R45" s="74" t="s">
        <v>103</v>
      </c>
      <c r="S45" s="74" t="s">
        <v>104</v>
      </c>
      <c r="T45" s="74" t="s">
        <v>105</v>
      </c>
      <c r="U45" s="74" t="s">
        <v>106</v>
      </c>
      <c r="V45" s="74" t="s">
        <v>107</v>
      </c>
      <c r="W45" s="74" t="s">
        <v>108</v>
      </c>
      <c r="X45" s="74" t="s">
        <v>109</v>
      </c>
      <c r="Y45" s="74" t="s">
        <v>110</v>
      </c>
      <c r="Z45" s="74" t="s">
        <v>111</v>
      </c>
      <c r="AA45" s="74" t="s">
        <v>112</v>
      </c>
      <c r="AB45" s="74" t="s">
        <v>113</v>
      </c>
      <c r="AC45" s="152"/>
    </row>
    <row r="46" spans="1:32" ht="5.0999999999999996" customHeight="1" x14ac:dyDescent="0.25">
      <c r="A46" s="159"/>
      <c r="B46" s="156"/>
      <c r="C46" s="162"/>
      <c r="D46" s="162"/>
      <c r="E46" s="349"/>
      <c r="F46" s="349"/>
      <c r="G46" s="80"/>
      <c r="H46" s="80"/>
      <c r="I46" s="344"/>
      <c r="J46" s="344"/>
      <c r="K46" s="349"/>
      <c r="L46" s="344"/>
      <c r="M46" s="344"/>
      <c r="N46" s="152"/>
      <c r="P46" s="156"/>
      <c r="Q46" s="7"/>
      <c r="AC46" s="152"/>
    </row>
    <row r="47" spans="1:32" ht="15" customHeight="1" x14ac:dyDescent="0.25">
      <c r="A47" s="159"/>
      <c r="B47" s="156"/>
      <c r="C47" s="162" t="s">
        <v>211</v>
      </c>
      <c r="D47" s="162"/>
      <c r="E47" s="349"/>
      <c r="F47" s="349"/>
      <c r="G47" s="374">
        <v>0</v>
      </c>
      <c r="H47" s="349"/>
      <c r="I47" s="375">
        <v>0</v>
      </c>
      <c r="K47" s="374">
        <v>0</v>
      </c>
      <c r="L47" s="366">
        <f t="shared" ref="L47:L52" si="1">M47/$G$6</f>
        <v>0</v>
      </c>
      <c r="M47" s="82">
        <f>(G47*I47*K47)*$G$6</f>
        <v>0</v>
      </c>
      <c r="N47" s="152"/>
      <c r="P47" s="156"/>
      <c r="Q47" s="178">
        <v>0</v>
      </c>
      <c r="R47" s="178">
        <v>0</v>
      </c>
      <c r="S47" s="178">
        <v>0</v>
      </c>
      <c r="T47" s="178">
        <v>0</v>
      </c>
      <c r="U47" s="178">
        <v>0</v>
      </c>
      <c r="V47" s="178">
        <v>0</v>
      </c>
      <c r="W47" s="178">
        <v>0</v>
      </c>
      <c r="X47" s="178">
        <v>0</v>
      </c>
      <c r="Y47" s="178">
        <v>0</v>
      </c>
      <c r="Z47" s="178">
        <v>0</v>
      </c>
      <c r="AA47" s="178">
        <v>0</v>
      </c>
      <c r="AB47" s="178">
        <v>0</v>
      </c>
      <c r="AC47" s="157"/>
      <c r="AD47" s="45">
        <f t="shared" ref="AD47:AD52" si="2">SUM(Q47:AC47)</f>
        <v>0</v>
      </c>
    </row>
    <row r="48" spans="1:32" ht="15" customHeight="1" x14ac:dyDescent="0.25">
      <c r="A48" s="159"/>
      <c r="B48" s="156"/>
      <c r="C48" s="162" t="s">
        <v>7</v>
      </c>
      <c r="D48" s="162"/>
      <c r="E48" s="349"/>
      <c r="F48" s="349"/>
      <c r="G48" s="374">
        <v>0</v>
      </c>
      <c r="H48" s="349"/>
      <c r="I48" s="375">
        <v>0</v>
      </c>
      <c r="K48" s="374">
        <v>0</v>
      </c>
      <c r="L48" s="366">
        <f t="shared" si="1"/>
        <v>0</v>
      </c>
      <c r="M48" s="82">
        <f t="shared" ref="M48:M51" si="3">(G48*I48*K48)*$G$6</f>
        <v>0</v>
      </c>
      <c r="N48" s="152"/>
      <c r="P48" s="156"/>
      <c r="Q48" s="178">
        <v>0</v>
      </c>
      <c r="R48" s="178">
        <v>0</v>
      </c>
      <c r="S48" s="178">
        <v>0</v>
      </c>
      <c r="T48" s="178">
        <v>0</v>
      </c>
      <c r="U48" s="178">
        <v>0</v>
      </c>
      <c r="V48" s="178">
        <v>0</v>
      </c>
      <c r="W48" s="178">
        <v>0</v>
      </c>
      <c r="X48" s="178">
        <v>0</v>
      </c>
      <c r="Y48" s="178">
        <v>0</v>
      </c>
      <c r="Z48" s="178">
        <v>0</v>
      </c>
      <c r="AA48" s="178">
        <v>0</v>
      </c>
      <c r="AB48" s="178">
        <v>0</v>
      </c>
      <c r="AC48" s="157"/>
      <c r="AD48" s="45">
        <f t="shared" si="2"/>
        <v>0</v>
      </c>
    </row>
    <row r="49" spans="1:30" ht="15" customHeight="1" x14ac:dyDescent="0.25">
      <c r="A49" s="159"/>
      <c r="B49" s="156"/>
      <c r="C49" s="162" t="s">
        <v>212</v>
      </c>
      <c r="D49" s="162"/>
      <c r="E49" s="349"/>
      <c r="F49" s="349"/>
      <c r="G49" s="374">
        <v>0</v>
      </c>
      <c r="H49" s="349"/>
      <c r="I49" s="375">
        <v>0</v>
      </c>
      <c r="K49" s="374">
        <v>0</v>
      </c>
      <c r="L49" s="366">
        <f t="shared" si="1"/>
        <v>0</v>
      </c>
      <c r="M49" s="82">
        <f t="shared" si="3"/>
        <v>0</v>
      </c>
      <c r="N49" s="152"/>
      <c r="P49" s="156"/>
      <c r="Q49" s="178">
        <v>0</v>
      </c>
      <c r="R49" s="178">
        <v>0</v>
      </c>
      <c r="S49" s="178">
        <v>0</v>
      </c>
      <c r="T49" s="178">
        <v>0</v>
      </c>
      <c r="U49" s="178">
        <v>0</v>
      </c>
      <c r="V49" s="178">
        <v>0</v>
      </c>
      <c r="W49" s="178">
        <v>0</v>
      </c>
      <c r="X49" s="178">
        <v>0</v>
      </c>
      <c r="Y49" s="178">
        <v>0</v>
      </c>
      <c r="Z49" s="178">
        <v>0</v>
      </c>
      <c r="AA49" s="178">
        <v>0</v>
      </c>
      <c r="AB49" s="178">
        <v>0</v>
      </c>
      <c r="AC49" s="157"/>
      <c r="AD49" s="45">
        <f t="shared" si="2"/>
        <v>0</v>
      </c>
    </row>
    <row r="50" spans="1:30" ht="15" customHeight="1" x14ac:dyDescent="0.25">
      <c r="A50" s="159"/>
      <c r="B50" s="156"/>
      <c r="C50" s="162" t="s">
        <v>213</v>
      </c>
      <c r="D50" s="162"/>
      <c r="E50" s="349"/>
      <c r="F50" s="349"/>
      <c r="G50" s="374">
        <v>0</v>
      </c>
      <c r="H50" s="349"/>
      <c r="I50" s="375">
        <v>0</v>
      </c>
      <c r="K50" s="374">
        <v>0</v>
      </c>
      <c r="L50" s="366">
        <f t="shared" si="1"/>
        <v>0</v>
      </c>
      <c r="M50" s="82">
        <f t="shared" si="3"/>
        <v>0</v>
      </c>
      <c r="N50" s="152"/>
      <c r="P50" s="156"/>
      <c r="Q50" s="178">
        <v>0</v>
      </c>
      <c r="R50" s="178">
        <v>0</v>
      </c>
      <c r="S50" s="178">
        <v>0</v>
      </c>
      <c r="T50" s="178">
        <v>0</v>
      </c>
      <c r="U50" s="178">
        <v>0</v>
      </c>
      <c r="V50" s="178">
        <v>0</v>
      </c>
      <c r="W50" s="178">
        <v>0</v>
      </c>
      <c r="X50" s="178">
        <v>0</v>
      </c>
      <c r="Y50" s="178">
        <v>0</v>
      </c>
      <c r="Z50" s="178">
        <v>0</v>
      </c>
      <c r="AA50" s="178">
        <v>0</v>
      </c>
      <c r="AB50" s="178">
        <v>0</v>
      </c>
      <c r="AC50" s="157"/>
      <c r="AD50" s="45">
        <f t="shared" si="2"/>
        <v>0</v>
      </c>
    </row>
    <row r="51" spans="1:30" ht="15" customHeight="1" x14ac:dyDescent="0.25">
      <c r="A51" s="159"/>
      <c r="B51" s="156"/>
      <c r="C51" s="162" t="s">
        <v>214</v>
      </c>
      <c r="D51" s="162"/>
      <c r="E51" s="349"/>
      <c r="F51" s="349"/>
      <c r="G51" s="374">
        <v>0</v>
      </c>
      <c r="H51" s="349"/>
      <c r="I51" s="375">
        <v>0</v>
      </c>
      <c r="K51" s="374">
        <v>0</v>
      </c>
      <c r="L51" s="366">
        <f t="shared" si="1"/>
        <v>0</v>
      </c>
      <c r="M51" s="82">
        <f t="shared" si="3"/>
        <v>0</v>
      </c>
      <c r="N51" s="152"/>
      <c r="P51" s="156"/>
      <c r="Q51" s="178">
        <v>0</v>
      </c>
      <c r="R51" s="178">
        <v>0</v>
      </c>
      <c r="S51" s="178">
        <v>0</v>
      </c>
      <c r="T51" s="178">
        <v>0</v>
      </c>
      <c r="U51" s="178">
        <v>0</v>
      </c>
      <c r="V51" s="178">
        <v>0</v>
      </c>
      <c r="W51" s="178">
        <v>0</v>
      </c>
      <c r="X51" s="178">
        <v>0</v>
      </c>
      <c r="Y51" s="178">
        <v>0</v>
      </c>
      <c r="Z51" s="178">
        <v>0</v>
      </c>
      <c r="AA51" s="178">
        <v>0</v>
      </c>
      <c r="AB51" s="178">
        <v>0</v>
      </c>
      <c r="AC51" s="157"/>
      <c r="AD51" s="45">
        <f t="shared" si="2"/>
        <v>0</v>
      </c>
    </row>
    <row r="52" spans="1:30" ht="15" customHeight="1" x14ac:dyDescent="0.25">
      <c r="A52" s="159"/>
      <c r="B52" s="156"/>
      <c r="C52" s="162" t="s">
        <v>215</v>
      </c>
      <c r="D52" s="162"/>
      <c r="E52" s="349"/>
      <c r="F52" s="349"/>
      <c r="G52" s="83"/>
      <c r="H52" s="83"/>
      <c r="I52" s="381"/>
      <c r="J52" s="381"/>
      <c r="K52" s="83"/>
      <c r="L52" s="366">
        <f t="shared" si="1"/>
        <v>0</v>
      </c>
      <c r="M52" s="95">
        <v>0</v>
      </c>
      <c r="N52" s="152"/>
      <c r="P52" s="156"/>
      <c r="Q52" s="178">
        <v>0</v>
      </c>
      <c r="R52" s="178">
        <v>0</v>
      </c>
      <c r="S52" s="178">
        <v>0</v>
      </c>
      <c r="T52" s="178">
        <v>0</v>
      </c>
      <c r="U52" s="178">
        <v>0</v>
      </c>
      <c r="V52" s="178">
        <v>0</v>
      </c>
      <c r="W52" s="178">
        <v>0</v>
      </c>
      <c r="X52" s="178">
        <v>0</v>
      </c>
      <c r="Y52" s="178">
        <v>0</v>
      </c>
      <c r="Z52" s="178">
        <v>0</v>
      </c>
      <c r="AA52" s="178">
        <v>0</v>
      </c>
      <c r="AB52" s="178">
        <v>0</v>
      </c>
      <c r="AC52" s="157"/>
      <c r="AD52" s="45">
        <f t="shared" si="2"/>
        <v>0</v>
      </c>
    </row>
    <row r="53" spans="1:30" ht="5.0999999999999996" customHeight="1" thickBot="1" x14ac:dyDescent="0.3">
      <c r="A53" s="159"/>
      <c r="B53" s="166"/>
      <c r="C53" s="169"/>
      <c r="D53" s="170"/>
      <c r="E53" s="170"/>
      <c r="F53" s="170"/>
      <c r="G53" s="382"/>
      <c r="H53" s="382"/>
      <c r="I53" s="383"/>
      <c r="J53" s="383"/>
      <c r="K53" s="382"/>
      <c r="L53" s="384"/>
      <c r="M53" s="385"/>
      <c r="N53" s="168"/>
      <c r="P53" s="166"/>
      <c r="Q53" s="167"/>
      <c r="R53" s="167"/>
      <c r="S53" s="167"/>
      <c r="T53" s="167"/>
      <c r="U53" s="167"/>
      <c r="V53" s="167"/>
      <c r="W53" s="167"/>
      <c r="X53" s="167"/>
      <c r="Y53" s="167"/>
      <c r="Z53" s="167"/>
      <c r="AA53" s="167"/>
      <c r="AB53" s="167"/>
      <c r="AC53" s="168"/>
    </row>
    <row r="54" spans="1:30" ht="15" customHeight="1" x14ac:dyDescent="0.25">
      <c r="C54" s="158"/>
      <c r="D54" s="158"/>
      <c r="L54" s="162"/>
    </row>
    <row r="55" spans="1:30" ht="15" customHeight="1" thickBot="1" x14ac:dyDescent="0.3">
      <c r="C55" s="158" t="s">
        <v>285</v>
      </c>
      <c r="D55" s="158"/>
    </row>
    <row r="56" spans="1:30" ht="15" customHeight="1" x14ac:dyDescent="0.25">
      <c r="B56" s="153"/>
      <c r="C56" s="154"/>
      <c r="D56" s="154"/>
      <c r="E56" s="154"/>
      <c r="F56" s="154"/>
      <c r="G56" s="160" t="s">
        <v>329</v>
      </c>
      <c r="H56" s="160"/>
      <c r="I56" s="160" t="s">
        <v>363</v>
      </c>
      <c r="J56" s="160"/>
      <c r="K56" s="160" t="s">
        <v>63</v>
      </c>
      <c r="L56" s="558" t="s">
        <v>205</v>
      </c>
      <c r="M56" s="558"/>
      <c r="N56" s="155"/>
      <c r="P56" s="153"/>
      <c r="Q56" s="491" t="s">
        <v>141</v>
      </c>
      <c r="R56" s="491"/>
      <c r="S56" s="491"/>
      <c r="T56" s="491"/>
      <c r="U56" s="491"/>
      <c r="V56" s="491"/>
      <c r="W56" s="491"/>
      <c r="X56" s="491"/>
      <c r="Y56" s="491"/>
      <c r="Z56" s="491"/>
      <c r="AA56" s="491"/>
      <c r="AB56" s="491"/>
      <c r="AC56" s="155"/>
    </row>
    <row r="57" spans="1:30" ht="15" customHeight="1" x14ac:dyDescent="0.25">
      <c r="B57" s="156"/>
      <c r="C57" s="161" t="s">
        <v>206</v>
      </c>
      <c r="D57" s="171"/>
      <c r="E57" s="163" t="s">
        <v>207</v>
      </c>
      <c r="F57" s="163"/>
      <c r="G57" s="165" t="s">
        <v>330</v>
      </c>
      <c r="H57" s="164"/>
      <c r="I57" s="164" t="s">
        <v>364</v>
      </c>
      <c r="J57" s="164"/>
      <c r="K57" s="165" t="s">
        <v>365</v>
      </c>
      <c r="L57" s="371">
        <f>IF($E$4="Cow-Calf","Per Cow",IF($E$4="Ewe-Lamb","Per Ewe",IF($E$4="Doe-Kid","Per Doe",0)))</f>
        <v>0</v>
      </c>
      <c r="M57" s="164" t="s">
        <v>210</v>
      </c>
      <c r="N57" s="152"/>
      <c r="P57" s="156"/>
      <c r="Q57" s="163" t="s">
        <v>102</v>
      </c>
      <c r="R57" s="74" t="s">
        <v>103</v>
      </c>
      <c r="S57" s="74" t="s">
        <v>104</v>
      </c>
      <c r="T57" s="74" t="s">
        <v>105</v>
      </c>
      <c r="U57" s="74" t="s">
        <v>106</v>
      </c>
      <c r="V57" s="74" t="s">
        <v>107</v>
      </c>
      <c r="W57" s="74" t="s">
        <v>108</v>
      </c>
      <c r="X57" s="74" t="s">
        <v>109</v>
      </c>
      <c r="Y57" s="74" t="s">
        <v>110</v>
      </c>
      <c r="Z57" s="74" t="s">
        <v>111</v>
      </c>
      <c r="AA57" s="74" t="s">
        <v>112</v>
      </c>
      <c r="AB57" s="74" t="s">
        <v>113</v>
      </c>
      <c r="AC57" s="152"/>
    </row>
    <row r="58" spans="1:30" ht="5.0999999999999996" customHeight="1" x14ac:dyDescent="0.25">
      <c r="B58" s="156"/>
      <c r="C58" s="162"/>
      <c r="D58" s="162"/>
      <c r="E58" s="349"/>
      <c r="F58" s="349"/>
      <c r="G58" s="80"/>
      <c r="H58" s="80"/>
      <c r="I58" s="344"/>
      <c r="J58" s="344"/>
      <c r="K58" s="344"/>
      <c r="L58" s="344"/>
      <c r="M58" s="344"/>
      <c r="N58" s="152"/>
      <c r="P58" s="156"/>
      <c r="Q58" s="7"/>
      <c r="AC58" s="152"/>
    </row>
    <row r="59" spans="1:30" ht="15" customHeight="1" x14ac:dyDescent="0.25">
      <c r="B59" s="156"/>
      <c r="C59" s="162" t="s">
        <v>362</v>
      </c>
      <c r="D59" s="162"/>
      <c r="E59" s="349" t="s">
        <v>4</v>
      </c>
      <c r="F59" s="349"/>
      <c r="G59" s="375">
        <v>0</v>
      </c>
      <c r="H59" s="349"/>
      <c r="I59" s="375">
        <v>0</v>
      </c>
      <c r="J59" s="344"/>
      <c r="K59" s="81">
        <v>0</v>
      </c>
      <c r="L59" s="366">
        <f t="shared" ref="L59:L65" si="4">M59/$G$6</f>
        <v>0</v>
      </c>
      <c r="M59" s="82">
        <f>G59*I59*K59</f>
        <v>0</v>
      </c>
      <c r="N59" s="152"/>
      <c r="P59" s="156"/>
      <c r="Q59" s="7"/>
      <c r="AC59" s="152"/>
    </row>
    <row r="60" spans="1:30" ht="15" customHeight="1" x14ac:dyDescent="0.25">
      <c r="B60" s="156"/>
      <c r="C60" s="162" t="s">
        <v>366</v>
      </c>
      <c r="D60" s="162"/>
      <c r="E60" s="349"/>
      <c r="F60" s="349"/>
      <c r="G60" s="376"/>
      <c r="H60" s="376"/>
      <c r="I60" s="349"/>
      <c r="J60" s="344"/>
      <c r="K60" s="344"/>
      <c r="L60" s="344"/>
      <c r="M60" s="386"/>
      <c r="N60" s="152"/>
      <c r="P60" s="156"/>
      <c r="Q60" s="7"/>
      <c r="AC60" s="152"/>
    </row>
    <row r="61" spans="1:30" ht="15" customHeight="1" x14ac:dyDescent="0.25">
      <c r="B61" s="156"/>
      <c r="C61" s="194" t="s">
        <v>317</v>
      </c>
      <c r="E61" s="195" t="s">
        <v>20</v>
      </c>
      <c r="F61" s="349"/>
      <c r="G61" s="375">
        <v>0</v>
      </c>
      <c r="H61" s="349"/>
      <c r="I61" s="375">
        <v>0</v>
      </c>
      <c r="K61" s="81">
        <v>0</v>
      </c>
      <c r="L61" s="366">
        <f t="shared" si="4"/>
        <v>0</v>
      </c>
      <c r="M61" s="82">
        <f>G61*I61*K61</f>
        <v>0</v>
      </c>
      <c r="N61" s="152"/>
      <c r="P61" s="156"/>
      <c r="Q61" s="178">
        <v>0</v>
      </c>
      <c r="R61" s="178">
        <v>0</v>
      </c>
      <c r="S61" s="178">
        <v>0</v>
      </c>
      <c r="T61" s="178">
        <v>0</v>
      </c>
      <c r="U61" s="178">
        <v>0</v>
      </c>
      <c r="V61" s="178">
        <v>0</v>
      </c>
      <c r="W61" s="178">
        <v>0</v>
      </c>
      <c r="X61" s="178">
        <v>0</v>
      </c>
      <c r="Y61" s="178">
        <v>0</v>
      </c>
      <c r="Z61" s="178">
        <v>0</v>
      </c>
      <c r="AA61" s="178">
        <v>0</v>
      </c>
      <c r="AB61" s="178">
        <v>0</v>
      </c>
      <c r="AC61" s="157"/>
      <c r="AD61" s="45">
        <f>SUM(Q61:AC61)</f>
        <v>0</v>
      </c>
    </row>
    <row r="62" spans="1:30" ht="15" customHeight="1" x14ac:dyDescent="0.25">
      <c r="B62" s="156"/>
      <c r="C62" s="194" t="s">
        <v>317</v>
      </c>
      <c r="E62" s="195" t="s">
        <v>20</v>
      </c>
      <c r="F62" s="349"/>
      <c r="G62" s="375">
        <v>0</v>
      </c>
      <c r="H62" s="349"/>
      <c r="I62" s="375">
        <v>0</v>
      </c>
      <c r="K62" s="81">
        <v>0</v>
      </c>
      <c r="L62" s="366">
        <f t="shared" si="4"/>
        <v>0</v>
      </c>
      <c r="M62" s="82">
        <f>G62*I62*K62</f>
        <v>0</v>
      </c>
      <c r="N62" s="152"/>
      <c r="P62" s="156"/>
      <c r="Q62" s="178">
        <v>0</v>
      </c>
      <c r="R62" s="178">
        <v>0</v>
      </c>
      <c r="S62" s="178">
        <v>0</v>
      </c>
      <c r="T62" s="178">
        <v>0</v>
      </c>
      <c r="U62" s="178">
        <v>0</v>
      </c>
      <c r="V62" s="178">
        <v>0</v>
      </c>
      <c r="W62" s="178">
        <v>0</v>
      </c>
      <c r="X62" s="178">
        <v>0</v>
      </c>
      <c r="Y62" s="178">
        <v>0</v>
      </c>
      <c r="Z62" s="178">
        <v>0</v>
      </c>
      <c r="AA62" s="178">
        <v>0</v>
      </c>
      <c r="AB62" s="178">
        <v>0</v>
      </c>
      <c r="AC62" s="157"/>
      <c r="AD62" s="45">
        <f>SUM(Q62:AC62)</f>
        <v>0</v>
      </c>
    </row>
    <row r="63" spans="1:30" ht="15" customHeight="1" x14ac:dyDescent="0.25">
      <c r="B63" s="156"/>
      <c r="C63" s="194" t="s">
        <v>317</v>
      </c>
      <c r="E63" s="195" t="s">
        <v>20</v>
      </c>
      <c r="F63" s="349"/>
      <c r="G63" s="375">
        <v>0</v>
      </c>
      <c r="H63" s="349"/>
      <c r="I63" s="375">
        <v>0</v>
      </c>
      <c r="K63" s="81">
        <v>0</v>
      </c>
      <c r="L63" s="366">
        <f t="shared" si="4"/>
        <v>0</v>
      </c>
      <c r="M63" s="82">
        <f>G63*I63*K63</f>
        <v>0</v>
      </c>
      <c r="N63" s="152"/>
      <c r="P63" s="156"/>
      <c r="Q63" s="178">
        <v>0</v>
      </c>
      <c r="R63" s="178">
        <v>0</v>
      </c>
      <c r="S63" s="178">
        <v>0</v>
      </c>
      <c r="T63" s="178">
        <v>0</v>
      </c>
      <c r="U63" s="178">
        <v>0</v>
      </c>
      <c r="V63" s="178">
        <v>0</v>
      </c>
      <c r="W63" s="178">
        <v>0</v>
      </c>
      <c r="X63" s="178">
        <v>0</v>
      </c>
      <c r="Y63" s="178">
        <v>0</v>
      </c>
      <c r="Z63" s="178">
        <v>0</v>
      </c>
      <c r="AA63" s="178">
        <v>0</v>
      </c>
      <c r="AB63" s="178">
        <v>0</v>
      </c>
      <c r="AC63" s="157"/>
      <c r="AD63" s="45">
        <f>SUM(Q63:AC63)</f>
        <v>0</v>
      </c>
    </row>
    <row r="64" spans="1:30" ht="15" customHeight="1" x14ac:dyDescent="0.25">
      <c r="B64" s="156"/>
      <c r="C64" s="194" t="s">
        <v>317</v>
      </c>
      <c r="E64" s="195" t="s">
        <v>20</v>
      </c>
      <c r="F64" s="349"/>
      <c r="G64" s="375">
        <v>0</v>
      </c>
      <c r="H64" s="349"/>
      <c r="I64" s="375">
        <v>0</v>
      </c>
      <c r="K64" s="81">
        <v>0</v>
      </c>
      <c r="L64" s="366">
        <f t="shared" si="4"/>
        <v>0</v>
      </c>
      <c r="M64" s="82">
        <f>G64*I64*K64</f>
        <v>0</v>
      </c>
      <c r="N64" s="152"/>
      <c r="P64" s="156"/>
      <c r="Q64" s="178">
        <v>0</v>
      </c>
      <c r="R64" s="178">
        <v>0</v>
      </c>
      <c r="S64" s="178">
        <v>0</v>
      </c>
      <c r="T64" s="178">
        <v>0</v>
      </c>
      <c r="U64" s="178">
        <v>0</v>
      </c>
      <c r="V64" s="178">
        <v>0</v>
      </c>
      <c r="W64" s="178">
        <v>0</v>
      </c>
      <c r="X64" s="178">
        <v>0</v>
      </c>
      <c r="Y64" s="178">
        <v>0</v>
      </c>
      <c r="Z64" s="178">
        <v>0</v>
      </c>
      <c r="AA64" s="178">
        <v>0</v>
      </c>
      <c r="AB64" s="178">
        <v>0</v>
      </c>
      <c r="AC64" s="157"/>
      <c r="AD64" s="45">
        <f>SUM(Q64:AC64)</f>
        <v>0</v>
      </c>
    </row>
    <row r="65" spans="1:30" ht="15" customHeight="1" x14ac:dyDescent="0.25">
      <c r="B65" s="156"/>
      <c r="C65" s="194" t="s">
        <v>317</v>
      </c>
      <c r="E65" s="195" t="s">
        <v>20</v>
      </c>
      <c r="F65" s="349"/>
      <c r="G65" s="375">
        <v>0</v>
      </c>
      <c r="H65" s="349"/>
      <c r="I65" s="375">
        <v>0</v>
      </c>
      <c r="K65" s="81">
        <v>0</v>
      </c>
      <c r="L65" s="366">
        <f t="shared" si="4"/>
        <v>0</v>
      </c>
      <c r="M65" s="82">
        <f>G65*I65*K65</f>
        <v>0</v>
      </c>
      <c r="N65" s="152"/>
      <c r="P65" s="156"/>
      <c r="Q65" s="178">
        <v>0</v>
      </c>
      <c r="R65" s="178">
        <v>0</v>
      </c>
      <c r="S65" s="178">
        <v>0</v>
      </c>
      <c r="T65" s="178">
        <v>0</v>
      </c>
      <c r="U65" s="178">
        <v>0</v>
      </c>
      <c r="V65" s="178">
        <v>0</v>
      </c>
      <c r="W65" s="178">
        <v>0</v>
      </c>
      <c r="X65" s="178">
        <v>0</v>
      </c>
      <c r="Y65" s="178">
        <v>0</v>
      </c>
      <c r="Z65" s="178">
        <v>0</v>
      </c>
      <c r="AA65" s="178">
        <v>0</v>
      </c>
      <c r="AB65" s="178">
        <v>0</v>
      </c>
      <c r="AC65" s="157"/>
      <c r="AD65" s="45">
        <f>SUM(Q65:AC65)</f>
        <v>0</v>
      </c>
    </row>
    <row r="66" spans="1:30" ht="5.0999999999999996" customHeight="1" thickBot="1" x14ac:dyDescent="0.3">
      <c r="B66" s="166"/>
      <c r="C66" s="169"/>
      <c r="D66" s="170"/>
      <c r="E66" s="170"/>
      <c r="F66" s="170"/>
      <c r="G66" s="382"/>
      <c r="H66" s="382"/>
      <c r="I66" s="383"/>
      <c r="J66" s="383"/>
      <c r="K66" s="382"/>
      <c r="L66" s="384"/>
      <c r="M66" s="385"/>
      <c r="N66" s="168"/>
      <c r="P66" s="166"/>
      <c r="Q66" s="167"/>
      <c r="R66" s="167"/>
      <c r="S66" s="167"/>
      <c r="T66" s="167"/>
      <c r="U66" s="167"/>
      <c r="V66" s="167"/>
      <c r="W66" s="167"/>
      <c r="X66" s="167"/>
      <c r="Y66" s="167"/>
      <c r="Z66" s="167"/>
      <c r="AA66" s="167"/>
      <c r="AB66" s="167"/>
      <c r="AC66" s="168"/>
    </row>
    <row r="67" spans="1:30" ht="15" customHeight="1" x14ac:dyDescent="0.25">
      <c r="C67" s="158"/>
      <c r="D67" s="158"/>
      <c r="L67" s="162"/>
    </row>
    <row r="68" spans="1:30" ht="15" customHeight="1" thickBot="1" x14ac:dyDescent="0.3">
      <c r="C68" s="158" t="s">
        <v>218</v>
      </c>
      <c r="D68" s="158"/>
    </row>
    <row r="69" spans="1:30" ht="15" customHeight="1" x14ac:dyDescent="0.25">
      <c r="A69" s="159"/>
      <c r="B69" s="153"/>
      <c r="C69" s="154"/>
      <c r="D69" s="154"/>
      <c r="E69" s="154"/>
      <c r="F69" s="154"/>
      <c r="G69" s="154"/>
      <c r="H69" s="154"/>
      <c r="I69" s="154"/>
      <c r="J69" s="160"/>
      <c r="K69" s="160" t="s">
        <v>204</v>
      </c>
      <c r="L69" s="558" t="s">
        <v>205</v>
      </c>
      <c r="M69" s="558"/>
      <c r="N69" s="155"/>
      <c r="P69" s="153"/>
      <c r="Q69" s="491" t="s">
        <v>141</v>
      </c>
      <c r="R69" s="491"/>
      <c r="S69" s="491"/>
      <c r="T69" s="491"/>
      <c r="U69" s="491"/>
      <c r="V69" s="491"/>
      <c r="W69" s="491"/>
      <c r="X69" s="491"/>
      <c r="Y69" s="491"/>
      <c r="Z69" s="491"/>
      <c r="AA69" s="491"/>
      <c r="AB69" s="491"/>
      <c r="AC69" s="155"/>
    </row>
    <row r="70" spans="1:30" ht="15" customHeight="1" x14ac:dyDescent="0.25">
      <c r="A70" s="159"/>
      <c r="B70" s="156"/>
      <c r="C70" s="171" t="s">
        <v>206</v>
      </c>
      <c r="D70" s="171"/>
      <c r="E70" s="163" t="s">
        <v>207</v>
      </c>
      <c r="F70" s="163"/>
      <c r="G70" s="164" t="s">
        <v>216</v>
      </c>
      <c r="H70" s="164"/>
      <c r="I70" s="173"/>
      <c r="J70" s="164"/>
      <c r="K70" s="164" t="s">
        <v>219</v>
      </c>
      <c r="L70" s="371">
        <f>IF($E$4="Cow-Calf","Per Cow",IF($E$4="Ewe-Lamb","Per Ewe",IF($E$4="Doe-Kid","Per Doe",0)))</f>
        <v>0</v>
      </c>
      <c r="M70" s="164" t="s">
        <v>210</v>
      </c>
      <c r="N70" s="152"/>
      <c r="P70" s="156"/>
      <c r="Q70" s="163" t="s">
        <v>102</v>
      </c>
      <c r="R70" s="74" t="s">
        <v>103</v>
      </c>
      <c r="S70" s="74" t="s">
        <v>104</v>
      </c>
      <c r="T70" s="74" t="s">
        <v>105</v>
      </c>
      <c r="U70" s="74" t="s">
        <v>106</v>
      </c>
      <c r="V70" s="74" t="s">
        <v>107</v>
      </c>
      <c r="W70" s="74" t="s">
        <v>108</v>
      </c>
      <c r="X70" s="74" t="s">
        <v>109</v>
      </c>
      <c r="Y70" s="74" t="s">
        <v>110</v>
      </c>
      <c r="Z70" s="74" t="s">
        <v>111</v>
      </c>
      <c r="AA70" s="74" t="s">
        <v>112</v>
      </c>
      <c r="AB70" s="74" t="s">
        <v>113</v>
      </c>
      <c r="AC70" s="152"/>
    </row>
    <row r="71" spans="1:30" ht="5.0999999999999996" customHeight="1" x14ac:dyDescent="0.25">
      <c r="A71" s="159"/>
      <c r="B71" s="156"/>
      <c r="C71" s="162"/>
      <c r="D71" s="162"/>
      <c r="E71" s="349"/>
      <c r="F71" s="349"/>
      <c r="G71" s="344"/>
      <c r="H71" s="344"/>
      <c r="J71" s="344"/>
      <c r="K71" s="344"/>
      <c r="L71" s="344"/>
      <c r="M71" s="344"/>
      <c r="N71" s="152"/>
      <c r="P71" s="156"/>
      <c r="Q71" s="7"/>
      <c r="AC71" s="152"/>
    </row>
    <row r="72" spans="1:30" ht="15" customHeight="1" x14ac:dyDescent="0.25">
      <c r="A72" s="159"/>
      <c r="B72" s="156"/>
      <c r="C72" s="162" t="s">
        <v>515</v>
      </c>
      <c r="D72" s="162"/>
      <c r="E72" s="559" t="str">
        <f>IF($E$4="Cow-Calf","calves",IF($E$4="Ewe-Lamb","lambs",IF($E$4="Doe-Kid","kids"," ")))</f>
        <v xml:space="preserve"> </v>
      </c>
      <c r="F72" s="559"/>
      <c r="G72" s="377">
        <v>0</v>
      </c>
      <c r="H72" s="353"/>
      <c r="K72" s="85">
        <v>0</v>
      </c>
      <c r="L72" s="82">
        <f t="shared" ref="L72:L79" si="5">M72/$G$6</f>
        <v>0</v>
      </c>
      <c r="M72" s="353">
        <f>G72*K72</f>
        <v>0</v>
      </c>
      <c r="N72" s="152"/>
      <c r="P72" s="156"/>
      <c r="Q72" s="178">
        <v>0</v>
      </c>
      <c r="R72" s="178">
        <v>0</v>
      </c>
      <c r="S72" s="178">
        <v>0</v>
      </c>
      <c r="T72" s="178">
        <v>0</v>
      </c>
      <c r="U72" s="178">
        <v>0</v>
      </c>
      <c r="V72" s="178">
        <v>0</v>
      </c>
      <c r="W72" s="178">
        <v>0</v>
      </c>
      <c r="X72" s="178">
        <v>0</v>
      </c>
      <c r="Y72" s="178">
        <v>0</v>
      </c>
      <c r="Z72" s="178">
        <v>0</v>
      </c>
      <c r="AA72" s="178">
        <v>0</v>
      </c>
      <c r="AB72" s="178">
        <v>0</v>
      </c>
      <c r="AC72" s="157"/>
      <c r="AD72" s="45">
        <f t="shared" ref="AD72:AD79" si="6">SUM(Q72:AC72)</f>
        <v>0</v>
      </c>
    </row>
    <row r="73" spans="1:30" ht="15" customHeight="1" x14ac:dyDescent="0.25">
      <c r="A73" s="159"/>
      <c r="B73" s="156"/>
      <c r="C73" s="162" t="s">
        <v>220</v>
      </c>
      <c r="D73" s="162"/>
      <c r="E73" s="559" t="str">
        <f>IF($E$4="Cow-Calf","cows",IF($E$4="Ewe-Lamb","ewes",IF($E$4="Doe-Kid","does"," ")))</f>
        <v xml:space="preserve"> </v>
      </c>
      <c r="F73" s="559"/>
      <c r="G73" s="377">
        <v>0</v>
      </c>
      <c r="H73" s="353"/>
      <c r="K73" s="85">
        <v>0</v>
      </c>
      <c r="L73" s="82">
        <f t="shared" si="5"/>
        <v>0</v>
      </c>
      <c r="M73" s="353">
        <f>G73*K73</f>
        <v>0</v>
      </c>
      <c r="N73" s="152"/>
      <c r="P73" s="156"/>
      <c r="Q73" s="178">
        <v>0</v>
      </c>
      <c r="R73" s="178">
        <v>0</v>
      </c>
      <c r="S73" s="178">
        <v>0</v>
      </c>
      <c r="T73" s="178">
        <v>0</v>
      </c>
      <c r="U73" s="178">
        <v>0</v>
      </c>
      <c r="V73" s="178">
        <v>0</v>
      </c>
      <c r="W73" s="178">
        <v>0</v>
      </c>
      <c r="X73" s="178">
        <v>0</v>
      </c>
      <c r="Y73" s="178">
        <v>0</v>
      </c>
      <c r="Z73" s="178">
        <v>0</v>
      </c>
      <c r="AA73" s="178">
        <v>0</v>
      </c>
      <c r="AB73" s="178">
        <v>0</v>
      </c>
      <c r="AC73" s="157"/>
      <c r="AD73" s="45">
        <f t="shared" si="6"/>
        <v>0</v>
      </c>
    </row>
    <row r="74" spans="1:30" ht="15" customHeight="1" x14ac:dyDescent="0.25">
      <c r="A74" s="159"/>
      <c r="B74" s="156"/>
      <c r="C74" s="162" t="s">
        <v>221</v>
      </c>
      <c r="D74" s="162"/>
      <c r="E74" s="349"/>
      <c r="F74" s="349"/>
      <c r="G74" s="349"/>
      <c r="H74" s="349"/>
      <c r="K74" s="349"/>
      <c r="L74" s="82">
        <f t="shared" si="5"/>
        <v>0</v>
      </c>
      <c r="M74" s="84">
        <v>0</v>
      </c>
      <c r="N74" s="152"/>
      <c r="P74" s="156"/>
      <c r="Q74" s="178">
        <v>0</v>
      </c>
      <c r="R74" s="178">
        <v>0</v>
      </c>
      <c r="S74" s="178">
        <v>0</v>
      </c>
      <c r="T74" s="178">
        <v>0</v>
      </c>
      <c r="U74" s="178">
        <v>0</v>
      </c>
      <c r="V74" s="178">
        <v>0</v>
      </c>
      <c r="W74" s="178">
        <v>0</v>
      </c>
      <c r="X74" s="178">
        <v>0</v>
      </c>
      <c r="Y74" s="178">
        <v>0</v>
      </c>
      <c r="Z74" s="178">
        <v>0</v>
      </c>
      <c r="AA74" s="178">
        <v>0</v>
      </c>
      <c r="AB74" s="178">
        <v>0</v>
      </c>
      <c r="AC74" s="157"/>
      <c r="AD74" s="45">
        <f t="shared" si="6"/>
        <v>0</v>
      </c>
    </row>
    <row r="75" spans="1:30" ht="15" customHeight="1" x14ac:dyDescent="0.25">
      <c r="A75" s="159"/>
      <c r="B75" s="156"/>
      <c r="C75" s="162" t="s">
        <v>222</v>
      </c>
      <c r="D75" s="162"/>
      <c r="E75" s="559" t="str">
        <f>IF($E$4="Cow-Calf","cows",IF($E$4="Ewe-Lamb","ewes",IF($E$4="Doe-Kid","does"," ")))</f>
        <v xml:space="preserve"> </v>
      </c>
      <c r="F75" s="559"/>
      <c r="G75" s="378">
        <f>G6</f>
        <v>0.01</v>
      </c>
      <c r="H75" s="86"/>
      <c r="K75" s="85">
        <v>0</v>
      </c>
      <c r="L75" s="82">
        <f t="shared" si="5"/>
        <v>0</v>
      </c>
      <c r="M75" s="353">
        <f>G75*K75</f>
        <v>0</v>
      </c>
      <c r="N75" s="152"/>
      <c r="P75" s="156"/>
      <c r="Q75" s="178">
        <v>0</v>
      </c>
      <c r="R75" s="178">
        <v>0</v>
      </c>
      <c r="S75" s="178">
        <v>0</v>
      </c>
      <c r="T75" s="178">
        <v>0</v>
      </c>
      <c r="U75" s="178">
        <v>0</v>
      </c>
      <c r="V75" s="178">
        <v>0</v>
      </c>
      <c r="W75" s="178">
        <v>0</v>
      </c>
      <c r="X75" s="178">
        <v>0</v>
      </c>
      <c r="Y75" s="178">
        <v>0</v>
      </c>
      <c r="Z75" s="178">
        <v>0</v>
      </c>
      <c r="AA75" s="178">
        <v>0</v>
      </c>
      <c r="AB75" s="178">
        <v>0</v>
      </c>
      <c r="AC75" s="157"/>
      <c r="AD75" s="45">
        <f t="shared" si="6"/>
        <v>0</v>
      </c>
    </row>
    <row r="76" spans="1:30" ht="15" customHeight="1" x14ac:dyDescent="0.25">
      <c r="A76" s="159"/>
      <c r="B76" s="156"/>
      <c r="C76" s="162" t="s">
        <v>223</v>
      </c>
      <c r="D76" s="162"/>
      <c r="E76" s="559" t="str">
        <f>IF($E$4="Cow-Calf","bulls",IF($E$4="Ewe-Lamb","rams",IF($E$4="Doe-Kid","bucks"," ")))</f>
        <v xml:space="preserve"> </v>
      </c>
      <c r="F76" s="559"/>
      <c r="G76" s="378">
        <f>I20</f>
        <v>0</v>
      </c>
      <c r="H76" s="86"/>
      <c r="K76" s="85">
        <v>0</v>
      </c>
      <c r="L76" s="82">
        <f t="shared" si="5"/>
        <v>0</v>
      </c>
      <c r="M76" s="353">
        <f>G76*K76</f>
        <v>0</v>
      </c>
      <c r="N76" s="152"/>
      <c r="P76" s="156"/>
      <c r="Q76" s="178">
        <v>0</v>
      </c>
      <c r="R76" s="178">
        <v>0</v>
      </c>
      <c r="S76" s="178">
        <v>0</v>
      </c>
      <c r="T76" s="178">
        <v>0</v>
      </c>
      <c r="U76" s="178">
        <v>0</v>
      </c>
      <c r="V76" s="178">
        <v>0</v>
      </c>
      <c r="W76" s="178">
        <v>0</v>
      </c>
      <c r="X76" s="178">
        <v>0</v>
      </c>
      <c r="Y76" s="178">
        <v>0</v>
      </c>
      <c r="Z76" s="178">
        <v>0</v>
      </c>
      <c r="AA76" s="178">
        <v>0</v>
      </c>
      <c r="AB76" s="178">
        <v>0</v>
      </c>
      <c r="AC76" s="157"/>
      <c r="AD76" s="45">
        <f t="shared" si="6"/>
        <v>0</v>
      </c>
    </row>
    <row r="77" spans="1:30" ht="15" customHeight="1" x14ac:dyDescent="0.25">
      <c r="A77" s="159"/>
      <c r="B77" s="156"/>
      <c r="C77" s="162" t="s">
        <v>224</v>
      </c>
      <c r="D77" s="162"/>
      <c r="E77" s="349"/>
      <c r="F77" s="349"/>
      <c r="G77" s="349"/>
      <c r="H77" s="349"/>
      <c r="J77" s="349"/>
      <c r="K77" s="349"/>
      <c r="L77" s="82">
        <f t="shared" si="5"/>
        <v>0</v>
      </c>
      <c r="M77" s="84">
        <v>0</v>
      </c>
      <c r="N77" s="152"/>
      <c r="P77" s="156"/>
      <c r="Q77" s="178">
        <v>0</v>
      </c>
      <c r="R77" s="178">
        <v>0</v>
      </c>
      <c r="S77" s="178">
        <v>0</v>
      </c>
      <c r="T77" s="178">
        <v>0</v>
      </c>
      <c r="U77" s="178">
        <v>0</v>
      </c>
      <c r="V77" s="178">
        <v>0</v>
      </c>
      <c r="W77" s="178">
        <v>0</v>
      </c>
      <c r="X77" s="178">
        <v>0</v>
      </c>
      <c r="Y77" s="178">
        <v>0</v>
      </c>
      <c r="Z77" s="178">
        <v>0</v>
      </c>
      <c r="AA77" s="178">
        <v>0</v>
      </c>
      <c r="AB77" s="178">
        <v>0</v>
      </c>
      <c r="AC77" s="157"/>
      <c r="AD77" s="45">
        <f t="shared" si="6"/>
        <v>0</v>
      </c>
    </row>
    <row r="78" spans="1:30" ht="15" customHeight="1" x14ac:dyDescent="0.25">
      <c r="A78" s="159"/>
      <c r="B78" s="156"/>
      <c r="C78" s="162" t="s">
        <v>334</v>
      </c>
      <c r="D78" s="162"/>
      <c r="E78" s="559" t="str">
        <f>IF($E$4="Cow-Calf","cows",IF($E$4="Ewe-Lamb","ewes",IF($E$4="Doe-Kid","does"," ")))</f>
        <v xml:space="preserve"> </v>
      </c>
      <c r="F78" s="559"/>
      <c r="G78" s="377">
        <v>0</v>
      </c>
      <c r="H78" s="353"/>
      <c r="K78" s="85">
        <v>0</v>
      </c>
      <c r="L78" s="82">
        <f t="shared" si="5"/>
        <v>0</v>
      </c>
      <c r="M78" s="353">
        <f>G78*K78</f>
        <v>0</v>
      </c>
      <c r="N78" s="152"/>
      <c r="P78" s="156"/>
      <c r="Q78" s="178">
        <v>0</v>
      </c>
      <c r="R78" s="178">
        <v>0</v>
      </c>
      <c r="S78" s="178">
        <v>0</v>
      </c>
      <c r="T78" s="178">
        <v>0</v>
      </c>
      <c r="U78" s="178">
        <v>0</v>
      </c>
      <c r="V78" s="178">
        <v>0</v>
      </c>
      <c r="W78" s="178">
        <v>0</v>
      </c>
      <c r="X78" s="178">
        <v>0</v>
      </c>
      <c r="Y78" s="178">
        <v>0</v>
      </c>
      <c r="Z78" s="178">
        <v>0</v>
      </c>
      <c r="AA78" s="178">
        <v>0</v>
      </c>
      <c r="AB78" s="178">
        <v>0</v>
      </c>
      <c r="AC78" s="157"/>
      <c r="AD78" s="45">
        <f t="shared" si="6"/>
        <v>0</v>
      </c>
    </row>
    <row r="79" spans="1:30" ht="15" customHeight="1" x14ac:dyDescent="0.25">
      <c r="A79" s="159"/>
      <c r="B79" s="156"/>
      <c r="C79" s="562" t="s">
        <v>3</v>
      </c>
      <c r="D79" s="563"/>
      <c r="E79" s="564"/>
      <c r="F79" s="349"/>
      <c r="G79" s="349"/>
      <c r="H79" s="349"/>
      <c r="I79" s="349"/>
      <c r="J79" s="349"/>
      <c r="K79" s="379"/>
      <c r="L79" s="82">
        <f t="shared" si="5"/>
        <v>0</v>
      </c>
      <c r="M79" s="84">
        <v>0</v>
      </c>
      <c r="N79" s="152"/>
      <c r="P79" s="156"/>
      <c r="Q79" s="178">
        <v>0</v>
      </c>
      <c r="R79" s="178">
        <v>0</v>
      </c>
      <c r="S79" s="178">
        <v>0</v>
      </c>
      <c r="T79" s="178">
        <v>0</v>
      </c>
      <c r="U79" s="178">
        <v>0</v>
      </c>
      <c r="V79" s="178">
        <v>0</v>
      </c>
      <c r="W79" s="178">
        <v>0</v>
      </c>
      <c r="X79" s="178">
        <v>0</v>
      </c>
      <c r="Y79" s="178">
        <v>0</v>
      </c>
      <c r="Z79" s="178">
        <v>0</v>
      </c>
      <c r="AA79" s="178">
        <v>0</v>
      </c>
      <c r="AB79" s="178">
        <v>0</v>
      </c>
      <c r="AC79" s="157"/>
      <c r="AD79" s="45">
        <f t="shared" si="6"/>
        <v>0</v>
      </c>
    </row>
    <row r="80" spans="1:30" ht="5.0999999999999996" customHeight="1" thickBot="1" x14ac:dyDescent="0.3">
      <c r="A80" s="159"/>
      <c r="B80" s="166"/>
      <c r="C80" s="169"/>
      <c r="D80" s="169"/>
      <c r="E80" s="389"/>
      <c r="F80" s="389"/>
      <c r="G80" s="390"/>
      <c r="H80" s="390"/>
      <c r="I80" s="391"/>
      <c r="J80" s="391"/>
      <c r="K80" s="387"/>
      <c r="L80" s="384"/>
      <c r="M80" s="392"/>
      <c r="N80" s="168"/>
      <c r="P80" s="166"/>
      <c r="Q80" s="167"/>
      <c r="R80" s="167"/>
      <c r="S80" s="167"/>
      <c r="T80" s="167"/>
      <c r="U80" s="167"/>
      <c r="V80" s="167"/>
      <c r="W80" s="167"/>
      <c r="X80" s="167"/>
      <c r="Y80" s="167"/>
      <c r="Z80" s="167"/>
      <c r="AA80" s="167"/>
      <c r="AB80" s="167"/>
      <c r="AC80" s="168"/>
    </row>
    <row r="82" spans="1:30" ht="15" customHeight="1" thickBot="1" x14ac:dyDescent="0.3">
      <c r="C82" s="158" t="s">
        <v>225</v>
      </c>
      <c r="D82" s="158"/>
    </row>
    <row r="83" spans="1:30" ht="15" customHeight="1" x14ac:dyDescent="0.25">
      <c r="A83" s="174"/>
      <c r="B83" s="153"/>
      <c r="C83" s="154"/>
      <c r="D83" s="154"/>
      <c r="E83" s="154"/>
      <c r="F83" s="154"/>
      <c r="G83" s="154"/>
      <c r="H83" s="154"/>
      <c r="I83" s="154"/>
      <c r="J83" s="160"/>
      <c r="K83" s="160" t="s">
        <v>204</v>
      </c>
      <c r="L83" s="558" t="s">
        <v>205</v>
      </c>
      <c r="M83" s="558"/>
      <c r="N83" s="155"/>
      <c r="P83" s="153"/>
      <c r="Q83" s="491" t="s">
        <v>141</v>
      </c>
      <c r="R83" s="491"/>
      <c r="S83" s="491"/>
      <c r="T83" s="491"/>
      <c r="U83" s="491"/>
      <c r="V83" s="491"/>
      <c r="W83" s="491"/>
      <c r="X83" s="491"/>
      <c r="Y83" s="491"/>
      <c r="Z83" s="491"/>
      <c r="AA83" s="491"/>
      <c r="AB83" s="491"/>
      <c r="AC83" s="155"/>
    </row>
    <row r="84" spans="1:30" ht="15" customHeight="1" x14ac:dyDescent="0.25">
      <c r="A84" s="174"/>
      <c r="B84" s="156"/>
      <c r="C84" s="171" t="s">
        <v>206</v>
      </c>
      <c r="D84" s="171"/>
      <c r="E84" s="163"/>
      <c r="F84" s="163"/>
      <c r="G84" s="164" t="s">
        <v>216</v>
      </c>
      <c r="H84" s="164"/>
      <c r="I84" s="173"/>
      <c r="J84" s="164"/>
      <c r="K84" s="164" t="s">
        <v>219</v>
      </c>
      <c r="L84" s="371">
        <f>IF($E$4="Cow-Calf","Per Cow",IF($E$4="Ewe-Lamb","Per Ewe",IF($E$4="Doe-Kid","Per Doe",0)))</f>
        <v>0</v>
      </c>
      <c r="M84" s="164" t="s">
        <v>210</v>
      </c>
      <c r="N84" s="152"/>
      <c r="P84" s="156"/>
      <c r="Q84" s="163" t="s">
        <v>102</v>
      </c>
      <c r="R84" s="74" t="s">
        <v>103</v>
      </c>
      <c r="S84" s="74" t="s">
        <v>104</v>
      </c>
      <c r="T84" s="74" t="s">
        <v>105</v>
      </c>
      <c r="U84" s="74" t="s">
        <v>106</v>
      </c>
      <c r="V84" s="74" t="s">
        <v>107</v>
      </c>
      <c r="W84" s="74" t="s">
        <v>108</v>
      </c>
      <c r="X84" s="74" t="s">
        <v>109</v>
      </c>
      <c r="Y84" s="74" t="s">
        <v>110</v>
      </c>
      <c r="Z84" s="74" t="s">
        <v>111</v>
      </c>
      <c r="AA84" s="74" t="s">
        <v>112</v>
      </c>
      <c r="AB84" s="74" t="s">
        <v>113</v>
      </c>
      <c r="AC84" s="152"/>
    </row>
    <row r="85" spans="1:30" ht="5.0999999999999996" customHeight="1" x14ac:dyDescent="0.25">
      <c r="A85" s="174"/>
      <c r="B85" s="156"/>
      <c r="C85" s="162"/>
      <c r="D85" s="162"/>
      <c r="E85" s="349"/>
      <c r="F85" s="349"/>
      <c r="G85" s="344"/>
      <c r="H85" s="344"/>
      <c r="J85" s="344"/>
      <c r="K85" s="344"/>
      <c r="L85" s="344"/>
      <c r="M85" s="344"/>
      <c r="N85" s="152"/>
      <c r="P85" s="156"/>
      <c r="Q85" s="7"/>
      <c r="AC85" s="152"/>
    </row>
    <row r="86" spans="1:30" ht="15" customHeight="1" x14ac:dyDescent="0.25">
      <c r="A86" s="174"/>
      <c r="B86" s="156"/>
      <c r="C86" s="162" t="s">
        <v>331</v>
      </c>
      <c r="D86" s="162"/>
      <c r="E86" s="349"/>
      <c r="F86" s="349"/>
      <c r="G86" s="377">
        <v>0</v>
      </c>
      <c r="H86" s="353"/>
      <c r="K86" s="85">
        <v>0</v>
      </c>
      <c r="L86" s="82">
        <f t="shared" ref="L86:L89" si="7">M86/$G$6</f>
        <v>0</v>
      </c>
      <c r="M86" s="353">
        <f>G86*K86</f>
        <v>0</v>
      </c>
      <c r="N86" s="152"/>
      <c r="P86" s="156"/>
      <c r="Q86" s="178">
        <v>0</v>
      </c>
      <c r="R86" s="178">
        <v>0</v>
      </c>
      <c r="S86" s="178">
        <v>0</v>
      </c>
      <c r="T86" s="178">
        <v>0</v>
      </c>
      <c r="U86" s="178">
        <v>0</v>
      </c>
      <c r="V86" s="178">
        <v>0</v>
      </c>
      <c r="W86" s="178">
        <v>0</v>
      </c>
      <c r="X86" s="178">
        <v>0</v>
      </c>
      <c r="Y86" s="178">
        <v>0</v>
      </c>
      <c r="Z86" s="178">
        <v>0</v>
      </c>
      <c r="AA86" s="178">
        <v>0</v>
      </c>
      <c r="AB86" s="178">
        <v>0</v>
      </c>
      <c r="AC86" s="157"/>
      <c r="AD86" s="45">
        <f>SUM(Q86:AC86)</f>
        <v>0</v>
      </c>
    </row>
    <row r="87" spans="1:30" ht="15" customHeight="1" x14ac:dyDescent="0.25">
      <c r="A87" s="174"/>
      <c r="B87" s="156"/>
      <c r="C87" s="162" t="s">
        <v>226</v>
      </c>
      <c r="D87" s="162"/>
      <c r="E87" s="349"/>
      <c r="F87" s="349"/>
      <c r="G87" s="377">
        <v>0</v>
      </c>
      <c r="H87" s="353"/>
      <c r="K87" s="85">
        <v>0</v>
      </c>
      <c r="L87" s="82">
        <f t="shared" si="7"/>
        <v>0</v>
      </c>
      <c r="M87" s="353">
        <f>G87*K87</f>
        <v>0</v>
      </c>
      <c r="N87" s="152"/>
      <c r="P87" s="156"/>
      <c r="Q87" s="178">
        <v>0</v>
      </c>
      <c r="R87" s="178">
        <v>0</v>
      </c>
      <c r="S87" s="178">
        <v>0</v>
      </c>
      <c r="T87" s="178">
        <v>0</v>
      </c>
      <c r="U87" s="178">
        <v>0</v>
      </c>
      <c r="V87" s="178">
        <v>0</v>
      </c>
      <c r="W87" s="178">
        <v>0</v>
      </c>
      <c r="X87" s="178">
        <v>0</v>
      </c>
      <c r="Y87" s="178">
        <v>0</v>
      </c>
      <c r="Z87" s="178">
        <v>0</v>
      </c>
      <c r="AA87" s="178">
        <v>0</v>
      </c>
      <c r="AB87" s="178">
        <v>0</v>
      </c>
      <c r="AC87" s="157"/>
      <c r="AD87" s="45">
        <f>SUM(Q87:AC87)</f>
        <v>0</v>
      </c>
    </row>
    <row r="88" spans="1:30" ht="15" customHeight="1" x14ac:dyDescent="0.25">
      <c r="A88" s="174"/>
      <c r="B88" s="156"/>
      <c r="C88" s="562" t="s">
        <v>3</v>
      </c>
      <c r="D88" s="563"/>
      <c r="E88" s="564"/>
      <c r="F88" s="349"/>
      <c r="G88" s="380"/>
      <c r="H88" s="380"/>
      <c r="I88" s="352"/>
      <c r="J88" s="352"/>
      <c r="K88" s="379"/>
      <c r="L88" s="82">
        <f t="shared" si="7"/>
        <v>0</v>
      </c>
      <c r="M88" s="84">
        <v>0</v>
      </c>
      <c r="N88" s="152"/>
      <c r="P88" s="156"/>
      <c r="Q88" s="178">
        <v>0</v>
      </c>
      <c r="R88" s="178">
        <v>0</v>
      </c>
      <c r="S88" s="178">
        <v>0</v>
      </c>
      <c r="T88" s="178">
        <v>0</v>
      </c>
      <c r="U88" s="178">
        <v>0</v>
      </c>
      <c r="V88" s="178">
        <v>0</v>
      </c>
      <c r="W88" s="178">
        <v>0</v>
      </c>
      <c r="X88" s="178">
        <v>0</v>
      </c>
      <c r="Y88" s="178">
        <v>0</v>
      </c>
      <c r="Z88" s="178">
        <v>0</v>
      </c>
      <c r="AA88" s="178">
        <v>0</v>
      </c>
      <c r="AB88" s="178">
        <v>0</v>
      </c>
      <c r="AC88" s="157"/>
      <c r="AD88" s="45">
        <f>SUM(Q88:AC88)</f>
        <v>0</v>
      </c>
    </row>
    <row r="89" spans="1:30" ht="15" customHeight="1" x14ac:dyDescent="0.25">
      <c r="A89" s="174"/>
      <c r="B89" s="156"/>
      <c r="C89" s="562" t="s">
        <v>3</v>
      </c>
      <c r="D89" s="563"/>
      <c r="E89" s="564"/>
      <c r="F89" s="349"/>
      <c r="G89" s="380"/>
      <c r="H89" s="380"/>
      <c r="I89" s="352"/>
      <c r="J89" s="352"/>
      <c r="K89" s="379"/>
      <c r="L89" s="82">
        <f t="shared" si="7"/>
        <v>0</v>
      </c>
      <c r="M89" s="84">
        <v>0</v>
      </c>
      <c r="N89" s="152"/>
      <c r="P89" s="156"/>
      <c r="Q89" s="178">
        <v>0</v>
      </c>
      <c r="R89" s="178">
        <v>0</v>
      </c>
      <c r="S89" s="178">
        <v>0</v>
      </c>
      <c r="T89" s="178">
        <v>0</v>
      </c>
      <c r="U89" s="178">
        <v>0</v>
      </c>
      <c r="V89" s="178">
        <v>0</v>
      </c>
      <c r="W89" s="178">
        <v>0</v>
      </c>
      <c r="X89" s="178">
        <v>0</v>
      </c>
      <c r="Y89" s="178">
        <v>0</v>
      </c>
      <c r="Z89" s="178">
        <v>0</v>
      </c>
      <c r="AA89" s="178">
        <v>0</v>
      </c>
      <c r="AB89" s="178">
        <v>0</v>
      </c>
      <c r="AC89" s="157"/>
      <c r="AD89" s="45">
        <f>SUM(Q89:AC89)</f>
        <v>0</v>
      </c>
    </row>
    <row r="90" spans="1:30" ht="5.0999999999999996" customHeight="1" thickBot="1" x14ac:dyDescent="0.3">
      <c r="A90" s="174"/>
      <c r="B90" s="166"/>
      <c r="C90" s="169"/>
      <c r="D90" s="169"/>
      <c r="E90" s="389"/>
      <c r="F90" s="389"/>
      <c r="G90" s="390"/>
      <c r="H90" s="390"/>
      <c r="I90" s="391"/>
      <c r="J90" s="387"/>
      <c r="K90" s="387"/>
      <c r="L90" s="393"/>
      <c r="M90" s="392"/>
      <c r="N90" s="168"/>
      <c r="P90" s="166"/>
      <c r="Q90" s="167"/>
      <c r="R90" s="167"/>
      <c r="S90" s="167"/>
      <c r="T90" s="167"/>
      <c r="U90" s="167"/>
      <c r="V90" s="167"/>
      <c r="W90" s="167"/>
      <c r="X90" s="167"/>
      <c r="Y90" s="167"/>
      <c r="Z90" s="167"/>
      <c r="AA90" s="167"/>
      <c r="AB90" s="167"/>
      <c r="AC90" s="168"/>
    </row>
    <row r="92" spans="1:30" ht="15" customHeight="1" thickBot="1" x14ac:dyDescent="0.3">
      <c r="C92" s="158" t="s">
        <v>227</v>
      </c>
      <c r="D92" s="158"/>
    </row>
    <row r="93" spans="1:30" ht="15" customHeight="1" x14ac:dyDescent="0.25">
      <c r="A93" s="174"/>
      <c r="B93" s="153"/>
      <c r="C93" s="154"/>
      <c r="D93" s="154"/>
      <c r="E93" s="154"/>
      <c r="F93" s="154"/>
      <c r="G93" s="154"/>
      <c r="H93" s="154"/>
      <c r="I93" s="154"/>
      <c r="J93" s="160"/>
      <c r="K93" s="160" t="s">
        <v>204</v>
      </c>
      <c r="L93" s="558" t="s">
        <v>205</v>
      </c>
      <c r="M93" s="558"/>
      <c r="N93" s="155"/>
      <c r="P93" s="153"/>
      <c r="Q93" s="491" t="s">
        <v>141</v>
      </c>
      <c r="R93" s="491"/>
      <c r="S93" s="491"/>
      <c r="T93" s="491"/>
      <c r="U93" s="491"/>
      <c r="V93" s="491"/>
      <c r="W93" s="491"/>
      <c r="X93" s="491"/>
      <c r="Y93" s="491"/>
      <c r="Z93" s="491"/>
      <c r="AA93" s="491"/>
      <c r="AB93" s="491"/>
      <c r="AC93" s="155"/>
    </row>
    <row r="94" spans="1:30" ht="15" customHeight="1" x14ac:dyDescent="0.25">
      <c r="A94" s="174"/>
      <c r="B94" s="156"/>
      <c r="C94" s="171" t="s">
        <v>206</v>
      </c>
      <c r="D94" s="171"/>
      <c r="E94" s="163" t="s">
        <v>207</v>
      </c>
      <c r="F94" s="163"/>
      <c r="G94" s="164" t="s">
        <v>216</v>
      </c>
      <c r="H94" s="164"/>
      <c r="I94" s="173"/>
      <c r="J94" s="164"/>
      <c r="K94" s="164" t="s">
        <v>219</v>
      </c>
      <c r="L94" s="371">
        <f>IF($E$4="Cow-Calf","Per Cow",IF($E$4="Ewe-Lamb","Per Ewe",IF($E$4="Doe-Kid","Per Doe",0)))</f>
        <v>0</v>
      </c>
      <c r="M94" s="164" t="s">
        <v>210</v>
      </c>
      <c r="N94" s="152"/>
      <c r="P94" s="156"/>
      <c r="Q94" s="163" t="s">
        <v>102</v>
      </c>
      <c r="R94" s="74" t="s">
        <v>103</v>
      </c>
      <c r="S94" s="74" t="s">
        <v>104</v>
      </c>
      <c r="T94" s="74" t="s">
        <v>105</v>
      </c>
      <c r="U94" s="74" t="s">
        <v>106</v>
      </c>
      <c r="V94" s="74" t="s">
        <v>107</v>
      </c>
      <c r="W94" s="74" t="s">
        <v>108</v>
      </c>
      <c r="X94" s="74" t="s">
        <v>109</v>
      </c>
      <c r="Y94" s="74" t="s">
        <v>110</v>
      </c>
      <c r="Z94" s="74" t="s">
        <v>111</v>
      </c>
      <c r="AA94" s="74" t="s">
        <v>112</v>
      </c>
      <c r="AB94" s="74" t="s">
        <v>113</v>
      </c>
      <c r="AC94" s="152"/>
    </row>
    <row r="95" spans="1:30" ht="5.0999999999999996" customHeight="1" x14ac:dyDescent="0.25">
      <c r="A95" s="174"/>
      <c r="B95" s="156"/>
      <c r="C95" s="162"/>
      <c r="D95" s="162"/>
      <c r="E95" s="349"/>
      <c r="F95" s="349"/>
      <c r="G95" s="344"/>
      <c r="H95" s="344"/>
      <c r="J95" s="344"/>
      <c r="K95" s="344"/>
      <c r="L95" s="344"/>
      <c r="M95" s="344"/>
      <c r="N95" s="152"/>
      <c r="P95" s="156"/>
      <c r="Q95" s="7"/>
      <c r="AC95" s="152"/>
    </row>
    <row r="96" spans="1:30" ht="15" customHeight="1" x14ac:dyDescent="0.25">
      <c r="A96" s="174"/>
      <c r="B96" s="156"/>
      <c r="C96" s="162" t="s">
        <v>228</v>
      </c>
      <c r="D96" s="162"/>
      <c r="E96" s="349" t="s">
        <v>229</v>
      </c>
      <c r="F96" s="349"/>
      <c r="G96" s="84">
        <v>0</v>
      </c>
      <c r="K96" s="85">
        <v>0</v>
      </c>
      <c r="L96" s="82">
        <f t="shared" ref="L96:L100" si="8">M96/$G$6</f>
        <v>0</v>
      </c>
      <c r="M96" s="353">
        <f>G96*K96</f>
        <v>0</v>
      </c>
      <c r="N96" s="152"/>
      <c r="P96" s="156"/>
      <c r="Q96" s="178">
        <v>0</v>
      </c>
      <c r="R96" s="178">
        <v>0</v>
      </c>
      <c r="S96" s="178">
        <v>0</v>
      </c>
      <c r="T96" s="178">
        <v>0</v>
      </c>
      <c r="U96" s="178">
        <v>0</v>
      </c>
      <c r="V96" s="178">
        <v>0</v>
      </c>
      <c r="W96" s="178">
        <v>0</v>
      </c>
      <c r="X96" s="178">
        <v>0</v>
      </c>
      <c r="Y96" s="178">
        <v>0</v>
      </c>
      <c r="Z96" s="178">
        <v>0</v>
      </c>
      <c r="AA96" s="178">
        <v>0</v>
      </c>
      <c r="AB96" s="178">
        <v>0</v>
      </c>
      <c r="AC96" s="157"/>
      <c r="AD96" s="45">
        <f>SUM(Q96:AC96)</f>
        <v>0</v>
      </c>
    </row>
    <row r="97" spans="1:30" ht="15" customHeight="1" x14ac:dyDescent="0.25">
      <c r="A97" s="174"/>
      <c r="B97" s="156"/>
      <c r="C97" s="162" t="s">
        <v>230</v>
      </c>
      <c r="D97" s="162"/>
      <c r="E97" s="349"/>
      <c r="F97" s="349"/>
      <c r="G97" s="353">
        <f>SUM(M35:M38)</f>
        <v>0</v>
      </c>
      <c r="H97" s="353"/>
      <c r="K97" s="87">
        <v>0</v>
      </c>
      <c r="L97" s="82">
        <f t="shared" si="8"/>
        <v>0</v>
      </c>
      <c r="M97" s="353">
        <f>G97*K97</f>
        <v>0</v>
      </c>
      <c r="N97" s="152"/>
      <c r="P97" s="156"/>
      <c r="Q97" s="178">
        <v>0</v>
      </c>
      <c r="R97" s="178">
        <v>0</v>
      </c>
      <c r="S97" s="178">
        <v>0</v>
      </c>
      <c r="T97" s="178">
        <v>0</v>
      </c>
      <c r="U97" s="178">
        <v>0</v>
      </c>
      <c r="V97" s="178">
        <v>0</v>
      </c>
      <c r="W97" s="178">
        <v>0</v>
      </c>
      <c r="X97" s="178">
        <v>0</v>
      </c>
      <c r="Y97" s="178">
        <v>0</v>
      </c>
      <c r="Z97" s="178">
        <v>0</v>
      </c>
      <c r="AA97" s="178">
        <v>0</v>
      </c>
      <c r="AB97" s="178">
        <v>0</v>
      </c>
      <c r="AC97" s="157"/>
      <c r="AD97" s="45">
        <f>SUM(Q97:AC97)</f>
        <v>0</v>
      </c>
    </row>
    <row r="98" spans="1:30" ht="15" customHeight="1" x14ac:dyDescent="0.25">
      <c r="A98" s="174"/>
      <c r="B98" s="156"/>
      <c r="C98" s="162" t="s">
        <v>231</v>
      </c>
      <c r="D98" s="162"/>
      <c r="E98" s="349" t="s">
        <v>217</v>
      </c>
      <c r="F98" s="349"/>
      <c r="G98" s="84">
        <v>0</v>
      </c>
      <c r="H98" s="353"/>
      <c r="K98" s="85">
        <v>0</v>
      </c>
      <c r="L98" s="82">
        <f t="shared" si="8"/>
        <v>0</v>
      </c>
      <c r="M98" s="353">
        <f>G98*K98</f>
        <v>0</v>
      </c>
      <c r="N98" s="152"/>
      <c r="P98" s="156"/>
      <c r="Q98" s="178">
        <v>0</v>
      </c>
      <c r="R98" s="178">
        <v>0</v>
      </c>
      <c r="S98" s="178">
        <v>0</v>
      </c>
      <c r="T98" s="178">
        <v>0</v>
      </c>
      <c r="U98" s="178">
        <v>0</v>
      </c>
      <c r="V98" s="178">
        <v>0</v>
      </c>
      <c r="W98" s="178">
        <v>0</v>
      </c>
      <c r="X98" s="178">
        <v>0</v>
      </c>
      <c r="Y98" s="178">
        <v>0</v>
      </c>
      <c r="Z98" s="178">
        <v>0</v>
      </c>
      <c r="AA98" s="178">
        <v>0</v>
      </c>
      <c r="AB98" s="178">
        <v>0</v>
      </c>
      <c r="AC98" s="157"/>
      <c r="AD98" s="45">
        <f>SUM(Q98:AC98)</f>
        <v>0</v>
      </c>
    </row>
    <row r="99" spans="1:30" ht="15" customHeight="1" x14ac:dyDescent="0.25">
      <c r="A99" s="174"/>
      <c r="B99" s="156"/>
      <c r="C99" s="162" t="s">
        <v>232</v>
      </c>
      <c r="D99" s="162"/>
      <c r="E99" s="349" t="s">
        <v>217</v>
      </c>
      <c r="F99" s="349"/>
      <c r="G99" s="84">
        <v>0</v>
      </c>
      <c r="H99" s="353"/>
      <c r="K99" s="85">
        <v>0</v>
      </c>
      <c r="L99" s="82">
        <f t="shared" si="8"/>
        <v>0</v>
      </c>
      <c r="M99" s="353">
        <f>G99*K99</f>
        <v>0</v>
      </c>
      <c r="N99" s="152"/>
      <c r="P99" s="156"/>
      <c r="Q99" s="178">
        <v>0</v>
      </c>
      <c r="R99" s="178">
        <v>0</v>
      </c>
      <c r="S99" s="178">
        <v>0</v>
      </c>
      <c r="T99" s="178">
        <v>0</v>
      </c>
      <c r="U99" s="178">
        <v>0</v>
      </c>
      <c r="V99" s="178">
        <v>0</v>
      </c>
      <c r="W99" s="178">
        <v>0</v>
      </c>
      <c r="X99" s="178">
        <v>0</v>
      </c>
      <c r="Y99" s="178">
        <v>0</v>
      </c>
      <c r="Z99" s="178">
        <v>0</v>
      </c>
      <c r="AA99" s="178">
        <v>0</v>
      </c>
      <c r="AB99" s="178">
        <v>0</v>
      </c>
      <c r="AC99" s="157"/>
      <c r="AD99" s="45">
        <f>SUM(Q99:AC99)</f>
        <v>0</v>
      </c>
    </row>
    <row r="100" spans="1:30" ht="15" customHeight="1" x14ac:dyDescent="0.25">
      <c r="A100" s="174"/>
      <c r="B100" s="156"/>
      <c r="C100" s="562" t="s">
        <v>3</v>
      </c>
      <c r="D100" s="563"/>
      <c r="E100" s="564"/>
      <c r="F100" s="388"/>
      <c r="G100" s="380"/>
      <c r="H100" s="380"/>
      <c r="I100" s="352"/>
      <c r="J100" s="352"/>
      <c r="K100" s="379"/>
      <c r="L100" s="82">
        <f t="shared" si="8"/>
        <v>0</v>
      </c>
      <c r="M100" s="84">
        <v>0</v>
      </c>
      <c r="N100" s="152"/>
      <c r="P100" s="156"/>
      <c r="Q100" s="178">
        <v>0</v>
      </c>
      <c r="R100" s="178">
        <v>0</v>
      </c>
      <c r="S100" s="178">
        <v>0</v>
      </c>
      <c r="T100" s="178">
        <v>0</v>
      </c>
      <c r="U100" s="178">
        <v>0</v>
      </c>
      <c r="V100" s="178">
        <v>0</v>
      </c>
      <c r="W100" s="178">
        <v>0</v>
      </c>
      <c r="X100" s="178">
        <v>0</v>
      </c>
      <c r="Y100" s="178">
        <v>0</v>
      </c>
      <c r="Z100" s="178">
        <v>0</v>
      </c>
      <c r="AA100" s="178">
        <v>0</v>
      </c>
      <c r="AB100" s="178">
        <v>0</v>
      </c>
      <c r="AC100" s="157"/>
      <c r="AD100" s="45">
        <f>SUM(Q100:AC100)</f>
        <v>0</v>
      </c>
    </row>
    <row r="101" spans="1:30" ht="5.0999999999999996" customHeight="1" thickBot="1" x14ac:dyDescent="0.3">
      <c r="A101" s="174"/>
      <c r="B101" s="166"/>
      <c r="C101" s="169"/>
      <c r="D101" s="389"/>
      <c r="E101" s="389"/>
      <c r="F101" s="389"/>
      <c r="G101" s="390"/>
      <c r="H101" s="390"/>
      <c r="I101" s="391"/>
      <c r="J101" s="391"/>
      <c r="K101" s="387"/>
      <c r="L101" s="393"/>
      <c r="M101" s="392"/>
      <c r="N101" s="168"/>
      <c r="P101" s="166"/>
      <c r="Q101" s="167"/>
      <c r="R101" s="167"/>
      <c r="S101" s="167"/>
      <c r="T101" s="167"/>
      <c r="U101" s="167"/>
      <c r="V101" s="167"/>
      <c r="W101" s="167"/>
      <c r="X101" s="167"/>
      <c r="Y101" s="167"/>
      <c r="Z101" s="167"/>
      <c r="AA101" s="167"/>
      <c r="AB101" s="167"/>
      <c r="AC101" s="168"/>
    </row>
    <row r="103" spans="1:30" ht="15" customHeight="1" thickBot="1" x14ac:dyDescent="0.3">
      <c r="C103" s="158" t="s">
        <v>196</v>
      </c>
      <c r="D103" s="158"/>
    </row>
    <row r="104" spans="1:30" ht="15" customHeight="1" x14ac:dyDescent="0.25">
      <c r="A104" s="174"/>
      <c r="B104" s="153"/>
      <c r="C104" s="154"/>
      <c r="D104" s="154"/>
      <c r="E104" s="154"/>
      <c r="F104" s="154"/>
      <c r="G104" s="160"/>
      <c r="H104" s="154"/>
      <c r="I104" s="160"/>
      <c r="J104" s="160"/>
      <c r="K104" s="154"/>
      <c r="L104" s="558" t="s">
        <v>205</v>
      </c>
      <c r="M104" s="558"/>
      <c r="N104" s="155"/>
      <c r="P104" s="153"/>
      <c r="Q104" s="491" t="s">
        <v>141</v>
      </c>
      <c r="R104" s="491"/>
      <c r="S104" s="491"/>
      <c r="T104" s="491"/>
      <c r="U104" s="491"/>
      <c r="V104" s="491"/>
      <c r="W104" s="491"/>
      <c r="X104" s="491"/>
      <c r="Y104" s="491"/>
      <c r="Z104" s="491"/>
      <c r="AA104" s="491"/>
      <c r="AB104" s="491"/>
      <c r="AC104" s="155"/>
    </row>
    <row r="105" spans="1:30" ht="15" customHeight="1" x14ac:dyDescent="0.25">
      <c r="A105" s="174"/>
      <c r="B105" s="156"/>
      <c r="C105" s="161" t="s">
        <v>206</v>
      </c>
      <c r="D105" s="161"/>
      <c r="E105" s="172"/>
      <c r="F105" s="172"/>
      <c r="G105" s="165"/>
      <c r="H105" s="165"/>
      <c r="I105" s="165"/>
      <c r="J105" s="165"/>
      <c r="K105" s="173"/>
      <c r="L105" s="371">
        <f>IF($E$4="Cow-Calf","Per Cow",IF($E$4="Ewe-Lamb","Per Ewe",IF($E$4="Doe-Kid","Per Doe",0)))</f>
        <v>0</v>
      </c>
      <c r="M105" s="164" t="s">
        <v>210</v>
      </c>
      <c r="N105" s="152"/>
      <c r="P105" s="156"/>
      <c r="Q105" s="163" t="s">
        <v>102</v>
      </c>
      <c r="R105" s="74" t="s">
        <v>103</v>
      </c>
      <c r="S105" s="74" t="s">
        <v>104</v>
      </c>
      <c r="T105" s="74" t="s">
        <v>105</v>
      </c>
      <c r="U105" s="74" t="s">
        <v>106</v>
      </c>
      <c r="V105" s="74" t="s">
        <v>107</v>
      </c>
      <c r="W105" s="74" t="s">
        <v>108</v>
      </c>
      <c r="X105" s="74" t="s">
        <v>109</v>
      </c>
      <c r="Y105" s="74" t="s">
        <v>110</v>
      </c>
      <c r="Z105" s="74" t="s">
        <v>111</v>
      </c>
      <c r="AA105" s="74" t="s">
        <v>112</v>
      </c>
      <c r="AB105" s="74" t="s">
        <v>113</v>
      </c>
      <c r="AC105" s="152"/>
    </row>
    <row r="106" spans="1:30" ht="5.0999999999999996" customHeight="1" x14ac:dyDescent="0.25">
      <c r="A106" s="174"/>
      <c r="B106" s="156"/>
      <c r="C106" s="162"/>
      <c r="D106" s="162"/>
      <c r="E106" s="349"/>
      <c r="F106" s="349"/>
      <c r="G106" s="344"/>
      <c r="H106" s="344"/>
      <c r="I106" s="344"/>
      <c r="J106" s="344"/>
      <c r="L106" s="344"/>
      <c r="M106" s="344"/>
      <c r="N106" s="152"/>
      <c r="P106" s="156"/>
      <c r="Q106" s="7"/>
      <c r="AC106" s="152"/>
    </row>
    <row r="107" spans="1:30" ht="15" customHeight="1" x14ac:dyDescent="0.25">
      <c r="A107" s="174"/>
      <c r="B107" s="156"/>
      <c r="C107" s="162" t="s">
        <v>290</v>
      </c>
      <c r="D107" s="162"/>
      <c r="E107" s="388"/>
      <c r="F107" s="388"/>
      <c r="H107" s="380"/>
      <c r="I107" s="352"/>
      <c r="J107" s="352"/>
      <c r="K107" s="379"/>
      <c r="L107" s="82">
        <f t="shared" ref="L107:L109" si="9">M107/$G$6</f>
        <v>0</v>
      </c>
      <c r="M107" s="84">
        <v>0</v>
      </c>
      <c r="N107" s="152"/>
      <c r="P107" s="156"/>
      <c r="Q107" s="178">
        <v>0</v>
      </c>
      <c r="R107" s="178">
        <v>0</v>
      </c>
      <c r="S107" s="178">
        <v>0</v>
      </c>
      <c r="T107" s="178">
        <v>0</v>
      </c>
      <c r="U107" s="178">
        <v>0</v>
      </c>
      <c r="V107" s="178">
        <v>0</v>
      </c>
      <c r="W107" s="178">
        <v>0</v>
      </c>
      <c r="X107" s="178">
        <v>0</v>
      </c>
      <c r="Y107" s="178">
        <v>0</v>
      </c>
      <c r="Z107" s="178">
        <v>0</v>
      </c>
      <c r="AA107" s="178">
        <v>0</v>
      </c>
      <c r="AB107" s="178">
        <v>0</v>
      </c>
      <c r="AC107" s="157"/>
      <c r="AD107" s="45">
        <f>SUM(Q107:AC107)</f>
        <v>0</v>
      </c>
    </row>
    <row r="108" spans="1:30" ht="15" customHeight="1" x14ac:dyDescent="0.25">
      <c r="A108" s="174"/>
      <c r="B108" s="156"/>
      <c r="C108" s="162" t="s">
        <v>335</v>
      </c>
      <c r="D108" s="162"/>
      <c r="E108" s="388"/>
      <c r="F108" s="388"/>
      <c r="H108" s="380"/>
      <c r="I108" s="352"/>
      <c r="J108" s="352"/>
      <c r="K108" s="379"/>
      <c r="L108" s="82">
        <f t="shared" si="9"/>
        <v>0</v>
      </c>
      <c r="M108" s="84">
        <v>0</v>
      </c>
      <c r="N108" s="152"/>
      <c r="P108" s="156"/>
      <c r="Q108" s="178">
        <v>0</v>
      </c>
      <c r="R108" s="178">
        <v>0</v>
      </c>
      <c r="S108" s="178">
        <v>0</v>
      </c>
      <c r="T108" s="178">
        <v>0</v>
      </c>
      <c r="U108" s="178">
        <v>0</v>
      </c>
      <c r="V108" s="178">
        <v>0</v>
      </c>
      <c r="W108" s="178">
        <v>0</v>
      </c>
      <c r="X108" s="178">
        <v>0</v>
      </c>
      <c r="Y108" s="178">
        <v>0</v>
      </c>
      <c r="Z108" s="178">
        <v>0</v>
      </c>
      <c r="AA108" s="178">
        <v>0</v>
      </c>
      <c r="AB108" s="178">
        <v>0</v>
      </c>
      <c r="AC108" s="157"/>
      <c r="AD108" s="45">
        <f>SUM(Q108:AC108)</f>
        <v>0</v>
      </c>
    </row>
    <row r="109" spans="1:30" ht="15" customHeight="1" x14ac:dyDescent="0.25">
      <c r="A109" s="174"/>
      <c r="B109" s="156"/>
      <c r="C109" s="562" t="s">
        <v>3</v>
      </c>
      <c r="D109" s="563"/>
      <c r="E109" s="564"/>
      <c r="F109" s="388"/>
      <c r="H109" s="380"/>
      <c r="I109" s="352"/>
      <c r="J109" s="352"/>
      <c r="K109" s="379"/>
      <c r="L109" s="82">
        <f t="shared" si="9"/>
        <v>0</v>
      </c>
      <c r="M109" s="84">
        <v>0</v>
      </c>
      <c r="N109" s="152"/>
      <c r="P109" s="156"/>
      <c r="Q109" s="178">
        <v>0</v>
      </c>
      <c r="R109" s="178">
        <v>0</v>
      </c>
      <c r="S109" s="178">
        <v>0</v>
      </c>
      <c r="T109" s="178">
        <v>0</v>
      </c>
      <c r="U109" s="178">
        <v>0</v>
      </c>
      <c r="V109" s="178">
        <v>0</v>
      </c>
      <c r="W109" s="178">
        <v>0</v>
      </c>
      <c r="X109" s="178">
        <v>0</v>
      </c>
      <c r="Y109" s="178">
        <v>0</v>
      </c>
      <c r="Z109" s="178">
        <v>0</v>
      </c>
      <c r="AA109" s="178">
        <v>0</v>
      </c>
      <c r="AB109" s="178">
        <v>0</v>
      </c>
      <c r="AC109" s="157"/>
      <c r="AD109" s="45">
        <f>SUM(Q109:AC109)</f>
        <v>0</v>
      </c>
    </row>
    <row r="110" spans="1:30" ht="5.0999999999999996" customHeight="1" thickBot="1" x14ac:dyDescent="0.3">
      <c r="A110" s="174"/>
      <c r="B110" s="166"/>
      <c r="C110" s="169"/>
      <c r="D110" s="169"/>
      <c r="E110" s="170"/>
      <c r="F110" s="170"/>
      <c r="G110" s="394"/>
      <c r="H110" s="394"/>
      <c r="I110" s="395"/>
      <c r="J110" s="395"/>
      <c r="K110" s="167"/>
      <c r="L110" s="384"/>
      <c r="M110" s="396"/>
      <c r="N110" s="168"/>
      <c r="P110" s="166"/>
      <c r="Q110" s="167"/>
      <c r="R110" s="167"/>
      <c r="S110" s="167"/>
      <c r="T110" s="167"/>
      <c r="U110" s="167"/>
      <c r="V110" s="167"/>
      <c r="W110" s="167"/>
      <c r="X110" s="167"/>
      <c r="Y110" s="167"/>
      <c r="Z110" s="167"/>
      <c r="AA110" s="167"/>
      <c r="AB110" s="167"/>
      <c r="AC110" s="168"/>
    </row>
    <row r="112" spans="1:30" ht="15" customHeight="1" thickBot="1" x14ac:dyDescent="0.3">
      <c r="C112" s="158" t="s">
        <v>516</v>
      </c>
      <c r="D112" s="158"/>
    </row>
    <row r="113" spans="2:30" ht="15" customHeight="1" x14ac:dyDescent="0.25">
      <c r="B113" s="153"/>
      <c r="C113" s="154"/>
      <c r="D113" s="154"/>
      <c r="E113" s="154"/>
      <c r="F113" s="154"/>
      <c r="G113" s="160"/>
      <c r="H113" s="160"/>
      <c r="I113" s="160"/>
      <c r="J113" s="160"/>
      <c r="K113" s="154"/>
      <c r="L113" s="558" t="s">
        <v>205</v>
      </c>
      <c r="M113" s="558"/>
      <c r="N113" s="155"/>
      <c r="P113" s="153"/>
      <c r="Q113" s="491" t="s">
        <v>141</v>
      </c>
      <c r="R113" s="491"/>
      <c r="S113" s="491"/>
      <c r="T113" s="491"/>
      <c r="U113" s="491"/>
      <c r="V113" s="491"/>
      <c r="W113" s="491"/>
      <c r="X113" s="491"/>
      <c r="Y113" s="491"/>
      <c r="Z113" s="491"/>
      <c r="AA113" s="491"/>
      <c r="AB113" s="491"/>
      <c r="AC113" s="155"/>
    </row>
    <row r="114" spans="2:30" ht="15" customHeight="1" x14ac:dyDescent="0.25">
      <c r="B114" s="156"/>
      <c r="C114" s="161" t="s">
        <v>206</v>
      </c>
      <c r="D114" s="161"/>
      <c r="E114" s="172"/>
      <c r="F114" s="172"/>
      <c r="G114" s="164"/>
      <c r="H114" s="164"/>
      <c r="I114" s="164"/>
      <c r="J114" s="165"/>
      <c r="K114" s="173"/>
      <c r="L114" s="371">
        <f>IF($E$4="Cow-Calf","Per Cow",IF($E$4="Ewe-Lamb","Per Ewe",IF($E$4="Doe-Kid","Per Doe",0)))</f>
        <v>0</v>
      </c>
      <c r="M114" s="164" t="s">
        <v>210</v>
      </c>
      <c r="N114" s="152"/>
      <c r="P114" s="156"/>
      <c r="Q114" s="163" t="s">
        <v>102</v>
      </c>
      <c r="R114" s="74" t="s">
        <v>103</v>
      </c>
      <c r="S114" s="74" t="s">
        <v>104</v>
      </c>
      <c r="T114" s="74" t="s">
        <v>105</v>
      </c>
      <c r="U114" s="74" t="s">
        <v>106</v>
      </c>
      <c r="V114" s="74" t="s">
        <v>107</v>
      </c>
      <c r="W114" s="74" t="s">
        <v>108</v>
      </c>
      <c r="X114" s="74" t="s">
        <v>109</v>
      </c>
      <c r="Y114" s="74" t="s">
        <v>110</v>
      </c>
      <c r="Z114" s="74" t="s">
        <v>111</v>
      </c>
      <c r="AA114" s="74" t="s">
        <v>112</v>
      </c>
      <c r="AB114" s="74" t="s">
        <v>113</v>
      </c>
      <c r="AC114" s="152"/>
    </row>
    <row r="115" spans="2:30" ht="5.0999999999999996" customHeight="1" x14ac:dyDescent="0.25">
      <c r="B115" s="156"/>
      <c r="C115" s="162"/>
      <c r="D115" s="162"/>
      <c r="E115" s="349"/>
      <c r="F115" s="349"/>
      <c r="G115" s="344"/>
      <c r="H115" s="344"/>
      <c r="I115" s="344"/>
      <c r="J115" s="344"/>
      <c r="L115" s="344"/>
      <c r="M115" s="344"/>
      <c r="N115" s="152"/>
      <c r="P115" s="156"/>
      <c r="Q115" s="7"/>
      <c r="AC115" s="152"/>
    </row>
    <row r="116" spans="2:30" ht="15" customHeight="1" x14ac:dyDescent="0.25">
      <c r="B116" s="156"/>
      <c r="C116" s="562" t="s">
        <v>3</v>
      </c>
      <c r="D116" s="563"/>
      <c r="E116" s="564"/>
      <c r="F116" s="349"/>
      <c r="J116" s="344"/>
      <c r="L116" s="82">
        <f t="shared" ref="L116:L119" si="10">M116/$G$6</f>
        <v>0</v>
      </c>
      <c r="M116" s="84">
        <v>0</v>
      </c>
      <c r="N116" s="152"/>
      <c r="P116" s="156"/>
      <c r="Q116" s="178">
        <v>0</v>
      </c>
      <c r="R116" s="178">
        <v>0</v>
      </c>
      <c r="S116" s="178">
        <v>0</v>
      </c>
      <c r="T116" s="178">
        <v>0</v>
      </c>
      <c r="U116" s="178">
        <v>0</v>
      </c>
      <c r="V116" s="178">
        <v>0</v>
      </c>
      <c r="W116" s="178">
        <v>0</v>
      </c>
      <c r="X116" s="178">
        <v>0</v>
      </c>
      <c r="Y116" s="178">
        <v>0</v>
      </c>
      <c r="Z116" s="178">
        <v>0</v>
      </c>
      <c r="AA116" s="178">
        <v>0</v>
      </c>
      <c r="AB116" s="178">
        <v>0</v>
      </c>
      <c r="AC116" s="157"/>
      <c r="AD116" s="45">
        <f t="shared" ref="AD116:AD117" si="11">SUM(Q116:AC116)</f>
        <v>0</v>
      </c>
    </row>
    <row r="117" spans="2:30" ht="15" customHeight="1" x14ac:dyDescent="0.25">
      <c r="B117" s="156"/>
      <c r="C117" s="562" t="s">
        <v>3</v>
      </c>
      <c r="D117" s="563"/>
      <c r="E117" s="564"/>
      <c r="F117" s="349"/>
      <c r="J117" s="344"/>
      <c r="L117" s="82">
        <f t="shared" si="10"/>
        <v>0</v>
      </c>
      <c r="M117" s="84">
        <v>0</v>
      </c>
      <c r="N117" s="152"/>
      <c r="P117" s="156"/>
      <c r="Q117" s="178">
        <v>0</v>
      </c>
      <c r="R117" s="178">
        <v>0</v>
      </c>
      <c r="S117" s="178">
        <v>0</v>
      </c>
      <c r="T117" s="178">
        <v>0</v>
      </c>
      <c r="U117" s="178">
        <v>0</v>
      </c>
      <c r="V117" s="178">
        <v>0</v>
      </c>
      <c r="W117" s="178">
        <v>0</v>
      </c>
      <c r="X117" s="178">
        <v>0</v>
      </c>
      <c r="Y117" s="178">
        <v>0</v>
      </c>
      <c r="Z117" s="178">
        <v>0</v>
      </c>
      <c r="AA117" s="178">
        <v>0</v>
      </c>
      <c r="AB117" s="178">
        <v>0</v>
      </c>
      <c r="AC117" s="157"/>
      <c r="AD117" s="45">
        <f t="shared" si="11"/>
        <v>0</v>
      </c>
    </row>
    <row r="118" spans="2:30" ht="15" customHeight="1" x14ac:dyDescent="0.25">
      <c r="B118" s="156"/>
      <c r="C118" s="562" t="s">
        <v>3</v>
      </c>
      <c r="D118" s="563"/>
      <c r="E118" s="564"/>
      <c r="F118" s="349"/>
      <c r="J118" s="344"/>
      <c r="L118" s="82">
        <f t="shared" si="10"/>
        <v>0</v>
      </c>
      <c r="M118" s="84">
        <v>0</v>
      </c>
      <c r="N118" s="152"/>
      <c r="P118" s="156"/>
      <c r="Q118" s="178">
        <v>0</v>
      </c>
      <c r="R118" s="178">
        <v>0</v>
      </c>
      <c r="S118" s="178">
        <v>0</v>
      </c>
      <c r="T118" s="178">
        <v>0</v>
      </c>
      <c r="U118" s="178">
        <v>0</v>
      </c>
      <c r="V118" s="178">
        <v>0</v>
      </c>
      <c r="W118" s="178">
        <v>0</v>
      </c>
      <c r="X118" s="178">
        <v>0</v>
      </c>
      <c r="Y118" s="178">
        <v>0</v>
      </c>
      <c r="Z118" s="178">
        <v>0</v>
      </c>
      <c r="AA118" s="178">
        <v>0</v>
      </c>
      <c r="AB118" s="178">
        <v>0</v>
      </c>
      <c r="AC118" s="157"/>
      <c r="AD118" s="45">
        <f>SUM(Q118:AC118)</f>
        <v>0</v>
      </c>
    </row>
    <row r="119" spans="2:30" ht="15" customHeight="1" x14ac:dyDescent="0.25">
      <c r="B119" s="156"/>
      <c r="C119" s="562" t="s">
        <v>3</v>
      </c>
      <c r="D119" s="563"/>
      <c r="E119" s="564"/>
      <c r="F119" s="349"/>
      <c r="J119" s="344"/>
      <c r="L119" s="82">
        <f t="shared" si="10"/>
        <v>0</v>
      </c>
      <c r="M119" s="84">
        <v>0</v>
      </c>
      <c r="N119" s="152"/>
      <c r="P119" s="156"/>
      <c r="Q119" s="178">
        <v>0</v>
      </c>
      <c r="R119" s="178">
        <v>0</v>
      </c>
      <c r="S119" s="178">
        <v>0</v>
      </c>
      <c r="T119" s="178">
        <v>0</v>
      </c>
      <c r="U119" s="178">
        <v>0</v>
      </c>
      <c r="V119" s="178">
        <v>0</v>
      </c>
      <c r="W119" s="178">
        <v>0</v>
      </c>
      <c r="X119" s="178">
        <v>0</v>
      </c>
      <c r="Y119" s="178">
        <v>0</v>
      </c>
      <c r="Z119" s="178">
        <v>0</v>
      </c>
      <c r="AA119" s="178">
        <v>0</v>
      </c>
      <c r="AB119" s="178">
        <v>0</v>
      </c>
      <c r="AC119" s="157"/>
      <c r="AD119" s="45">
        <f>SUM(Q119:AC119)</f>
        <v>0</v>
      </c>
    </row>
    <row r="120" spans="2:30" ht="5.0999999999999996" customHeight="1" thickBot="1" x14ac:dyDescent="0.3">
      <c r="B120" s="166"/>
      <c r="C120" s="169"/>
      <c r="D120" s="169"/>
      <c r="E120" s="170"/>
      <c r="F120" s="170"/>
      <c r="G120" s="394"/>
      <c r="H120" s="394"/>
      <c r="I120" s="395"/>
      <c r="J120" s="395"/>
      <c r="K120" s="167"/>
      <c r="L120" s="384"/>
      <c r="M120" s="396"/>
      <c r="N120" s="168"/>
      <c r="P120" s="166"/>
      <c r="Q120" s="167"/>
      <c r="R120" s="167"/>
      <c r="S120" s="167"/>
      <c r="T120" s="167"/>
      <c r="U120" s="167"/>
      <c r="V120" s="167"/>
      <c r="W120" s="167"/>
      <c r="X120" s="167"/>
      <c r="Y120" s="167"/>
      <c r="Z120" s="167"/>
      <c r="AA120" s="167"/>
      <c r="AB120" s="167"/>
      <c r="AC120" s="168"/>
    </row>
    <row r="122" spans="2:30" ht="15" customHeight="1" thickBot="1" x14ac:dyDescent="0.3">
      <c r="C122" s="158" t="s">
        <v>520</v>
      </c>
      <c r="D122" s="158"/>
    </row>
    <row r="123" spans="2:30" ht="15" customHeight="1" x14ac:dyDescent="0.25">
      <c r="B123" s="153"/>
      <c r="C123" s="154"/>
      <c r="D123" s="154"/>
      <c r="E123" s="154"/>
      <c r="F123" s="154"/>
      <c r="G123" s="160"/>
      <c r="H123" s="160"/>
      <c r="I123" s="154"/>
      <c r="J123" s="160"/>
      <c r="K123" s="160" t="s">
        <v>63</v>
      </c>
      <c r="L123" s="558" t="s">
        <v>205</v>
      </c>
      <c r="M123" s="558"/>
      <c r="N123" s="155"/>
      <c r="P123" s="153"/>
      <c r="Q123" s="491" t="s">
        <v>141</v>
      </c>
      <c r="R123" s="491"/>
      <c r="S123" s="491"/>
      <c r="T123" s="491"/>
      <c r="U123" s="491"/>
      <c r="V123" s="491"/>
      <c r="W123" s="491"/>
      <c r="X123" s="491"/>
      <c r="Y123" s="491"/>
      <c r="Z123" s="491"/>
      <c r="AA123" s="491"/>
      <c r="AB123" s="491"/>
      <c r="AC123" s="155"/>
    </row>
    <row r="124" spans="2:30" ht="15" customHeight="1" x14ac:dyDescent="0.25">
      <c r="B124" s="156"/>
      <c r="C124" s="171" t="s">
        <v>206</v>
      </c>
      <c r="D124" s="171"/>
      <c r="E124" s="163"/>
      <c r="F124" s="163"/>
      <c r="G124" s="164" t="s">
        <v>328</v>
      </c>
      <c r="H124" s="164"/>
      <c r="I124" s="173"/>
      <c r="J124" s="164"/>
      <c r="K124" s="164" t="s">
        <v>312</v>
      </c>
      <c r="L124" s="371">
        <f>IF($E$4="Cow-Calf","Per Cow",IF($E$4="Ewe-Lamb","Per Ewe",IF($E$4="Doe-Kid","Per Doe",0)))</f>
        <v>0</v>
      </c>
      <c r="M124" s="164" t="s">
        <v>210</v>
      </c>
      <c r="N124" s="152"/>
      <c r="P124" s="156"/>
      <c r="Q124" s="163" t="s">
        <v>102</v>
      </c>
      <c r="R124" s="74" t="s">
        <v>103</v>
      </c>
      <c r="S124" s="74" t="s">
        <v>104</v>
      </c>
      <c r="T124" s="74" t="s">
        <v>105</v>
      </c>
      <c r="U124" s="74" t="s">
        <v>106</v>
      </c>
      <c r="V124" s="74" t="s">
        <v>107</v>
      </c>
      <c r="W124" s="74" t="s">
        <v>108</v>
      </c>
      <c r="X124" s="74" t="s">
        <v>109</v>
      </c>
      <c r="Y124" s="74" t="s">
        <v>110</v>
      </c>
      <c r="Z124" s="74" t="s">
        <v>111</v>
      </c>
      <c r="AA124" s="74" t="s">
        <v>112</v>
      </c>
      <c r="AB124" s="74" t="s">
        <v>113</v>
      </c>
      <c r="AC124" s="152"/>
    </row>
    <row r="125" spans="2:30" ht="4.9000000000000004" customHeight="1" x14ac:dyDescent="0.25">
      <c r="B125" s="156"/>
      <c r="C125" s="162"/>
      <c r="D125" s="162"/>
      <c r="E125" s="349"/>
      <c r="F125" s="349"/>
      <c r="G125" s="344"/>
      <c r="H125" s="344"/>
      <c r="J125" s="344"/>
      <c r="K125" s="344"/>
      <c r="L125" s="344"/>
      <c r="M125" s="344"/>
      <c r="N125" s="152"/>
      <c r="P125" s="156"/>
      <c r="Q125" s="7"/>
      <c r="AC125" s="152"/>
    </row>
    <row r="126" spans="2:30" ht="15" customHeight="1" x14ac:dyDescent="0.25">
      <c r="B126" s="156"/>
      <c r="C126" s="4">
        <f>IF($E$4="Cow-Calf","Breeding Females (Cows)",IF($E$4="Ewe-Lamb","Breeding Females (Ewes)",IF($E$4="Doe-Kid","Breeding Females (Does)",0)))</f>
        <v>0</v>
      </c>
      <c r="D126" s="162"/>
      <c r="E126" s="349"/>
      <c r="F126" s="349"/>
      <c r="G126" s="84">
        <v>0</v>
      </c>
      <c r="H126" s="344"/>
      <c r="J126" s="344"/>
      <c r="K126" s="84">
        <v>0</v>
      </c>
      <c r="L126" s="82">
        <f t="shared" ref="L126:L130" si="12">M126/$G$6</f>
        <v>0</v>
      </c>
      <c r="M126" s="386">
        <f>G126*K126</f>
        <v>0</v>
      </c>
      <c r="N126" s="152"/>
      <c r="P126" s="156"/>
      <c r="Q126" s="178">
        <v>0</v>
      </c>
      <c r="R126" s="178">
        <v>0</v>
      </c>
      <c r="S126" s="178">
        <v>0</v>
      </c>
      <c r="T126" s="178">
        <v>0</v>
      </c>
      <c r="U126" s="178">
        <v>0</v>
      </c>
      <c r="V126" s="178">
        <v>0</v>
      </c>
      <c r="W126" s="178">
        <v>0</v>
      </c>
      <c r="X126" s="178">
        <v>0</v>
      </c>
      <c r="Y126" s="178">
        <v>0</v>
      </c>
      <c r="Z126" s="178">
        <v>0</v>
      </c>
      <c r="AA126" s="178">
        <v>0</v>
      </c>
      <c r="AB126" s="178">
        <v>0</v>
      </c>
      <c r="AC126" s="157"/>
      <c r="AD126" s="45">
        <f>SUM(Q126:AC126)</f>
        <v>0</v>
      </c>
    </row>
    <row r="127" spans="2:30" ht="15" customHeight="1" x14ac:dyDescent="0.25">
      <c r="B127" s="156"/>
      <c r="C127" s="4">
        <f>IF($E$4="Cow-Calf","Breeding Females (Cows)",IF($E$4="Ewe-Lamb","Breeding Females (Ewes)",IF($E$4="Doe-Kid","Breeding Females (Does)",0)))</f>
        <v>0</v>
      </c>
      <c r="D127" s="162"/>
      <c r="E127" s="349"/>
      <c r="F127" s="349"/>
      <c r="G127" s="84">
        <v>0</v>
      </c>
      <c r="H127" s="344"/>
      <c r="J127" s="344"/>
      <c r="K127" s="84">
        <v>0</v>
      </c>
      <c r="L127" s="82">
        <f t="shared" si="12"/>
        <v>0</v>
      </c>
      <c r="M127" s="386">
        <f>G127*K127</f>
        <v>0</v>
      </c>
      <c r="N127" s="152"/>
      <c r="P127" s="156"/>
      <c r="Q127" s="178">
        <v>0</v>
      </c>
      <c r="R127" s="178">
        <v>0</v>
      </c>
      <c r="S127" s="178">
        <v>0</v>
      </c>
      <c r="T127" s="178">
        <v>0</v>
      </c>
      <c r="U127" s="178">
        <v>0</v>
      </c>
      <c r="V127" s="178">
        <v>0</v>
      </c>
      <c r="W127" s="178">
        <v>0</v>
      </c>
      <c r="X127" s="178">
        <v>0</v>
      </c>
      <c r="Y127" s="178">
        <v>0</v>
      </c>
      <c r="Z127" s="178">
        <v>0</v>
      </c>
      <c r="AA127" s="178">
        <v>0</v>
      </c>
      <c r="AB127" s="178">
        <v>0</v>
      </c>
      <c r="AC127" s="157"/>
      <c r="AD127" s="45">
        <f>SUM(Q127:AC127)</f>
        <v>0</v>
      </c>
    </row>
    <row r="128" spans="2:30" ht="15" customHeight="1" x14ac:dyDescent="0.25">
      <c r="B128" s="156"/>
      <c r="C128" s="162"/>
      <c r="D128" s="162"/>
      <c r="E128" s="162"/>
      <c r="F128" s="162"/>
      <c r="G128" s="162"/>
      <c r="H128" s="162"/>
      <c r="I128" s="162"/>
      <c r="J128" s="162"/>
      <c r="K128" s="162"/>
      <c r="L128" s="82"/>
      <c r="M128" s="162"/>
      <c r="N128" s="398"/>
      <c r="O128" s="162"/>
      <c r="P128" s="397"/>
      <c r="Q128" s="162"/>
      <c r="R128" s="162"/>
      <c r="S128" s="162"/>
      <c r="T128" s="162"/>
      <c r="U128" s="162"/>
      <c r="V128" s="162"/>
      <c r="W128" s="162"/>
      <c r="X128" s="162"/>
      <c r="Y128" s="162"/>
      <c r="Z128" s="162"/>
      <c r="AA128" s="162"/>
      <c r="AB128" s="162"/>
      <c r="AC128" s="157"/>
      <c r="AD128" s="45"/>
    </row>
    <row r="129" spans="2:30" ht="15" customHeight="1" x14ac:dyDescent="0.25">
      <c r="B129" s="156"/>
      <c r="C129" s="4">
        <f t="shared" ref="C129:C130" si="13">IF($E$4="Cow-Calf","Breeding Males (Bulls)",IF($E$4="Ewe-Lamb","Breeding Males (Rams)",IF($E$4="Doe-Kid","Breeding Males (Bucks)",0)))</f>
        <v>0</v>
      </c>
      <c r="D129" s="162"/>
      <c r="E129" s="388"/>
      <c r="F129" s="388"/>
      <c r="G129" s="84">
        <v>0</v>
      </c>
      <c r="H129" s="344"/>
      <c r="J129" s="344"/>
      <c r="K129" s="84">
        <v>0</v>
      </c>
      <c r="L129" s="82">
        <f t="shared" si="12"/>
        <v>0</v>
      </c>
      <c r="M129" s="386">
        <f>G129*K129</f>
        <v>0</v>
      </c>
      <c r="N129" s="152"/>
      <c r="P129" s="156"/>
      <c r="Q129" s="178">
        <v>0</v>
      </c>
      <c r="R129" s="178">
        <v>0</v>
      </c>
      <c r="S129" s="178">
        <v>0</v>
      </c>
      <c r="T129" s="178">
        <v>0</v>
      </c>
      <c r="U129" s="178">
        <v>0</v>
      </c>
      <c r="V129" s="178">
        <v>0</v>
      </c>
      <c r="W129" s="178">
        <v>0</v>
      </c>
      <c r="X129" s="178">
        <v>0</v>
      </c>
      <c r="Y129" s="178">
        <v>0</v>
      </c>
      <c r="Z129" s="178">
        <v>0</v>
      </c>
      <c r="AA129" s="178">
        <v>0</v>
      </c>
      <c r="AB129" s="178">
        <v>0</v>
      </c>
      <c r="AC129" s="157"/>
      <c r="AD129" s="45">
        <f>SUM(Q129:AC129)</f>
        <v>0</v>
      </c>
    </row>
    <row r="130" spans="2:30" ht="15" customHeight="1" x14ac:dyDescent="0.25">
      <c r="B130" s="156"/>
      <c r="C130" s="4">
        <f t="shared" si="13"/>
        <v>0</v>
      </c>
      <c r="D130" s="162"/>
      <c r="E130" s="388"/>
      <c r="F130" s="388"/>
      <c r="G130" s="84">
        <v>0</v>
      </c>
      <c r="H130" s="344"/>
      <c r="J130" s="344"/>
      <c r="K130" s="84">
        <v>0</v>
      </c>
      <c r="L130" s="82">
        <f t="shared" si="12"/>
        <v>0</v>
      </c>
      <c r="M130" s="386">
        <f>G130*K130</f>
        <v>0</v>
      </c>
      <c r="N130" s="152"/>
      <c r="P130" s="156"/>
      <c r="Q130" s="178">
        <v>0</v>
      </c>
      <c r="R130" s="178">
        <v>0</v>
      </c>
      <c r="S130" s="178">
        <v>0</v>
      </c>
      <c r="T130" s="178">
        <v>0</v>
      </c>
      <c r="U130" s="178">
        <v>0</v>
      </c>
      <c r="V130" s="178">
        <v>0</v>
      </c>
      <c r="W130" s="178">
        <v>0</v>
      </c>
      <c r="X130" s="178">
        <v>0</v>
      </c>
      <c r="Y130" s="178">
        <v>0</v>
      </c>
      <c r="Z130" s="178">
        <v>0</v>
      </c>
      <c r="AA130" s="178">
        <v>0</v>
      </c>
      <c r="AB130" s="178">
        <v>0</v>
      </c>
      <c r="AC130" s="157"/>
      <c r="AD130" s="45">
        <f>SUM(Q130:AC130)</f>
        <v>0</v>
      </c>
    </row>
    <row r="131" spans="2:30" ht="4.9000000000000004" customHeight="1" thickBot="1" x14ac:dyDescent="0.3">
      <c r="B131" s="166"/>
      <c r="C131" s="167"/>
      <c r="D131" s="167"/>
      <c r="E131" s="167"/>
      <c r="F131" s="167"/>
      <c r="G131" s="167"/>
      <c r="H131" s="167"/>
      <c r="I131" s="167"/>
      <c r="J131" s="167"/>
      <c r="K131" s="167"/>
      <c r="L131" s="167"/>
      <c r="M131" s="167"/>
      <c r="N131" s="168"/>
      <c r="P131" s="166"/>
      <c r="Q131" s="167"/>
      <c r="R131" s="167"/>
      <c r="S131" s="167"/>
      <c r="T131" s="167"/>
      <c r="U131" s="167"/>
      <c r="V131" s="167"/>
      <c r="W131" s="167"/>
      <c r="X131" s="167"/>
      <c r="Y131" s="167"/>
      <c r="Z131" s="167"/>
      <c r="AA131" s="167"/>
      <c r="AB131" s="167"/>
      <c r="AC131" s="168"/>
    </row>
    <row r="133" spans="2:30" ht="15" customHeight="1" thickBot="1" x14ac:dyDescent="0.3">
      <c r="C133" s="158" t="s">
        <v>517</v>
      </c>
      <c r="D133" s="158"/>
    </row>
    <row r="134" spans="2:30" ht="15" customHeight="1" x14ac:dyDescent="0.25">
      <c r="B134" s="153"/>
      <c r="C134" s="154"/>
      <c r="D134" s="154"/>
      <c r="E134" s="154"/>
      <c r="F134" s="154"/>
      <c r="G134" s="160"/>
      <c r="H134" s="160"/>
      <c r="I134" s="154"/>
      <c r="J134" s="160"/>
      <c r="K134" s="160" t="s">
        <v>63</v>
      </c>
      <c r="L134" s="558" t="s">
        <v>205</v>
      </c>
      <c r="M134" s="558"/>
      <c r="N134" s="155"/>
      <c r="P134" s="153"/>
      <c r="Q134" s="491" t="s">
        <v>141</v>
      </c>
      <c r="R134" s="491"/>
      <c r="S134" s="491"/>
      <c r="T134" s="491"/>
      <c r="U134" s="491"/>
      <c r="V134" s="491"/>
      <c r="W134" s="491"/>
      <c r="X134" s="491"/>
      <c r="Y134" s="491"/>
      <c r="Z134" s="491"/>
      <c r="AA134" s="491"/>
      <c r="AB134" s="491"/>
      <c r="AC134" s="155"/>
    </row>
    <row r="135" spans="2:30" ht="15" customHeight="1" x14ac:dyDescent="0.25">
      <c r="B135" s="156"/>
      <c r="C135" s="171" t="s">
        <v>206</v>
      </c>
      <c r="D135" s="171"/>
      <c r="E135" s="163"/>
      <c r="F135" s="163"/>
      <c r="G135" s="164" t="s">
        <v>328</v>
      </c>
      <c r="H135" s="164"/>
      <c r="I135" s="173"/>
      <c r="J135" s="164"/>
      <c r="K135" s="164" t="s">
        <v>312</v>
      </c>
      <c r="L135" s="371">
        <f>IF($E$4="Cow-Calf","Per Cow",IF($E$4="Ewe-Lamb","Per Ewe",IF($E$4="Doe-Kid","Per Doe",0)))</f>
        <v>0</v>
      </c>
      <c r="M135" s="164" t="s">
        <v>210</v>
      </c>
      <c r="N135" s="152"/>
      <c r="P135" s="156"/>
      <c r="Q135" s="163" t="s">
        <v>102</v>
      </c>
      <c r="R135" s="74" t="s">
        <v>103</v>
      </c>
      <c r="S135" s="74" t="s">
        <v>104</v>
      </c>
      <c r="T135" s="74" t="s">
        <v>105</v>
      </c>
      <c r="U135" s="74" t="s">
        <v>106</v>
      </c>
      <c r="V135" s="74" t="s">
        <v>107</v>
      </c>
      <c r="W135" s="74" t="s">
        <v>108</v>
      </c>
      <c r="X135" s="74" t="s">
        <v>109</v>
      </c>
      <c r="Y135" s="74" t="s">
        <v>110</v>
      </c>
      <c r="Z135" s="74" t="s">
        <v>111</v>
      </c>
      <c r="AA135" s="74" t="s">
        <v>112</v>
      </c>
      <c r="AB135" s="74" t="s">
        <v>113</v>
      </c>
      <c r="AC135" s="152"/>
    </row>
    <row r="136" spans="2:30" ht="4.9000000000000004" customHeight="1" x14ac:dyDescent="0.25">
      <c r="B136" s="156"/>
      <c r="C136" s="162"/>
      <c r="D136" s="162"/>
      <c r="E136" s="349"/>
      <c r="F136" s="349"/>
      <c r="G136" s="344"/>
      <c r="H136" s="344"/>
      <c r="J136" s="344"/>
      <c r="K136" s="344"/>
      <c r="L136" s="344"/>
      <c r="M136" s="344"/>
      <c r="N136" s="152"/>
      <c r="P136" s="156"/>
      <c r="Q136" s="7"/>
      <c r="AC136" s="152"/>
    </row>
    <row r="137" spans="2:30" ht="15" customHeight="1" x14ac:dyDescent="0.25">
      <c r="B137" s="156"/>
      <c r="C137" s="4">
        <f>IF($E$4="Cow-Calf","Breeding Females (Cows)",IF($E$4="Ewe-Lamb","Breeding Females (Ewes)",IF($E$4="Doe-Kid","Breeding Females (Does)",0)))</f>
        <v>0</v>
      </c>
      <c r="D137" s="162"/>
      <c r="E137" s="349"/>
      <c r="F137" s="349"/>
      <c r="G137" s="84">
        <v>0</v>
      </c>
      <c r="H137" s="344"/>
      <c r="J137" s="344"/>
      <c r="K137" s="84">
        <v>0</v>
      </c>
      <c r="L137" s="82">
        <f t="shared" ref="L137:L141" si="14">M137/$G$6</f>
        <v>0</v>
      </c>
      <c r="M137" s="386">
        <f>G137*K137</f>
        <v>0</v>
      </c>
      <c r="N137" s="152"/>
      <c r="P137" s="156"/>
      <c r="Q137" s="178">
        <v>0</v>
      </c>
      <c r="R137" s="178">
        <v>0</v>
      </c>
      <c r="S137" s="178">
        <v>0</v>
      </c>
      <c r="T137" s="178">
        <v>0</v>
      </c>
      <c r="U137" s="178">
        <v>0</v>
      </c>
      <c r="V137" s="178">
        <v>0</v>
      </c>
      <c r="W137" s="178">
        <v>0</v>
      </c>
      <c r="X137" s="178">
        <v>0</v>
      </c>
      <c r="Y137" s="178">
        <v>0</v>
      </c>
      <c r="Z137" s="178">
        <v>0</v>
      </c>
      <c r="AA137" s="178">
        <v>0</v>
      </c>
      <c r="AB137" s="178">
        <v>0</v>
      </c>
      <c r="AC137" s="157"/>
      <c r="AD137" s="45">
        <f>SUM(Q137:AC137)</f>
        <v>0</v>
      </c>
    </row>
    <row r="138" spans="2:30" ht="15" customHeight="1" x14ac:dyDescent="0.25">
      <c r="B138" s="156"/>
      <c r="C138" s="4">
        <f>IF($E$4="Cow-Calf","Breeding Females (Cows)",IF($E$4="Ewe-Lamb","Breeding Females (Ewes)",IF($E$4="Doe-Kid","Breeding Females (Does)",0)))</f>
        <v>0</v>
      </c>
      <c r="D138" s="162"/>
      <c r="E138" s="349"/>
      <c r="F138" s="349"/>
      <c r="G138" s="84">
        <v>0</v>
      </c>
      <c r="H138" s="344"/>
      <c r="J138" s="344"/>
      <c r="K138" s="84">
        <v>0</v>
      </c>
      <c r="L138" s="82">
        <f t="shared" si="14"/>
        <v>0</v>
      </c>
      <c r="M138" s="386">
        <f>G138*K138</f>
        <v>0</v>
      </c>
      <c r="N138" s="152"/>
      <c r="P138" s="156"/>
      <c r="Q138" s="178">
        <v>0</v>
      </c>
      <c r="R138" s="178">
        <v>0</v>
      </c>
      <c r="S138" s="178">
        <v>0</v>
      </c>
      <c r="T138" s="178">
        <v>0</v>
      </c>
      <c r="U138" s="178">
        <v>0</v>
      </c>
      <c r="V138" s="178">
        <v>0</v>
      </c>
      <c r="W138" s="178">
        <v>0</v>
      </c>
      <c r="X138" s="178">
        <v>0</v>
      </c>
      <c r="Y138" s="178">
        <v>0</v>
      </c>
      <c r="Z138" s="178">
        <v>0</v>
      </c>
      <c r="AA138" s="178">
        <v>0</v>
      </c>
      <c r="AB138" s="178">
        <v>0</v>
      </c>
      <c r="AC138" s="157"/>
      <c r="AD138" s="45">
        <f>SUM(Q138:AC138)</f>
        <v>0</v>
      </c>
    </row>
    <row r="139" spans="2:30" ht="15" customHeight="1" x14ac:dyDescent="0.25">
      <c r="B139" s="156"/>
      <c r="C139" s="162"/>
      <c r="D139" s="162"/>
      <c r="E139" s="162"/>
      <c r="F139" s="162"/>
      <c r="G139" s="162"/>
      <c r="H139" s="162"/>
      <c r="I139" s="162"/>
      <c r="J139" s="162"/>
      <c r="K139" s="162"/>
      <c r="L139" s="82"/>
      <c r="M139" s="162"/>
      <c r="N139" s="398"/>
      <c r="O139" s="162"/>
      <c r="P139" s="397"/>
      <c r="Q139" s="162"/>
      <c r="R139" s="162"/>
      <c r="S139" s="162"/>
      <c r="T139" s="162"/>
      <c r="U139" s="162"/>
      <c r="V139" s="162"/>
      <c r="W139" s="162"/>
      <c r="X139" s="162"/>
      <c r="Y139" s="162"/>
      <c r="Z139" s="162"/>
      <c r="AA139" s="162"/>
      <c r="AB139" s="162"/>
      <c r="AC139" s="157"/>
      <c r="AD139" s="45"/>
    </row>
    <row r="140" spans="2:30" ht="15" customHeight="1" x14ac:dyDescent="0.25">
      <c r="B140" s="156"/>
      <c r="C140" s="4">
        <f t="shared" ref="C140:C141" si="15">IF($E$4="Cow-Calf","Breeding Males (Bulls)",IF($E$4="Ewe-Lamb","Breeding Males (Rams)",IF($E$4="Doe-Kid","Breeding Males (Bucks)",0)))</f>
        <v>0</v>
      </c>
      <c r="D140" s="162"/>
      <c r="E140" s="388"/>
      <c r="F140" s="388"/>
      <c r="G140" s="84">
        <v>0</v>
      </c>
      <c r="H140" s="344"/>
      <c r="J140" s="344"/>
      <c r="K140" s="84">
        <v>0</v>
      </c>
      <c r="L140" s="82">
        <f t="shared" si="14"/>
        <v>0</v>
      </c>
      <c r="M140" s="386">
        <f>G140*K140</f>
        <v>0</v>
      </c>
      <c r="N140" s="152"/>
      <c r="P140" s="156"/>
      <c r="Q140" s="178">
        <v>0</v>
      </c>
      <c r="R140" s="178">
        <v>0</v>
      </c>
      <c r="S140" s="178">
        <v>0</v>
      </c>
      <c r="T140" s="178">
        <v>0</v>
      </c>
      <c r="U140" s="178">
        <v>0</v>
      </c>
      <c r="V140" s="178">
        <v>0</v>
      </c>
      <c r="W140" s="178">
        <v>0</v>
      </c>
      <c r="X140" s="178">
        <v>0</v>
      </c>
      <c r="Y140" s="178">
        <v>0</v>
      </c>
      <c r="Z140" s="178">
        <v>0</v>
      </c>
      <c r="AA140" s="178">
        <v>0</v>
      </c>
      <c r="AB140" s="178">
        <v>0</v>
      </c>
      <c r="AC140" s="157"/>
      <c r="AD140" s="45">
        <f>SUM(Q140:AC140)</f>
        <v>0</v>
      </c>
    </row>
    <row r="141" spans="2:30" ht="15" customHeight="1" x14ac:dyDescent="0.25">
      <c r="B141" s="156"/>
      <c r="C141" s="4">
        <f t="shared" si="15"/>
        <v>0</v>
      </c>
      <c r="D141" s="162"/>
      <c r="E141" s="388"/>
      <c r="F141" s="388"/>
      <c r="G141" s="84">
        <v>0</v>
      </c>
      <c r="H141" s="344"/>
      <c r="J141" s="344"/>
      <c r="K141" s="84">
        <v>0</v>
      </c>
      <c r="L141" s="82">
        <f t="shared" si="14"/>
        <v>0</v>
      </c>
      <c r="M141" s="386">
        <f>G141*K141</f>
        <v>0</v>
      </c>
      <c r="N141" s="152"/>
      <c r="P141" s="156"/>
      <c r="Q141" s="178">
        <v>0</v>
      </c>
      <c r="R141" s="178">
        <v>0</v>
      </c>
      <c r="S141" s="178">
        <v>0</v>
      </c>
      <c r="T141" s="178">
        <v>0</v>
      </c>
      <c r="U141" s="178">
        <v>0</v>
      </c>
      <c r="V141" s="178">
        <v>0</v>
      </c>
      <c r="W141" s="178">
        <v>0</v>
      </c>
      <c r="X141" s="178">
        <v>0</v>
      </c>
      <c r="Y141" s="178">
        <v>0</v>
      </c>
      <c r="Z141" s="178">
        <v>0</v>
      </c>
      <c r="AA141" s="178">
        <v>0</v>
      </c>
      <c r="AB141" s="178">
        <v>0</v>
      </c>
      <c r="AC141" s="157"/>
      <c r="AD141" s="45">
        <f>SUM(Q141:AC141)</f>
        <v>0</v>
      </c>
    </row>
    <row r="142" spans="2:30" ht="4.9000000000000004" customHeight="1" thickBot="1" x14ac:dyDescent="0.3">
      <c r="B142" s="166"/>
      <c r="C142" s="167"/>
      <c r="D142" s="167"/>
      <c r="E142" s="167"/>
      <c r="F142" s="167"/>
      <c r="G142" s="167"/>
      <c r="H142" s="167"/>
      <c r="I142" s="167"/>
      <c r="J142" s="167"/>
      <c r="K142" s="167"/>
      <c r="L142" s="167"/>
      <c r="M142" s="167"/>
      <c r="N142" s="168"/>
      <c r="P142" s="166"/>
      <c r="Q142" s="167"/>
      <c r="R142" s="167"/>
      <c r="S142" s="167"/>
      <c r="T142" s="167"/>
      <c r="U142" s="167"/>
      <c r="V142" s="167"/>
      <c r="W142" s="167"/>
      <c r="X142" s="167"/>
      <c r="Y142" s="167"/>
      <c r="Z142" s="167"/>
      <c r="AA142" s="167"/>
      <c r="AB142" s="167"/>
      <c r="AC142" s="168"/>
    </row>
    <row r="144" spans="2:30" ht="15" customHeight="1" x14ac:dyDescent="0.25">
      <c r="B144" s="569" t="s">
        <v>613</v>
      </c>
      <c r="C144" s="569"/>
      <c r="D144" s="569"/>
      <c r="E144" s="569"/>
      <c r="F144" s="569"/>
      <c r="G144" s="569"/>
      <c r="H144" s="569"/>
      <c r="I144" s="569"/>
      <c r="J144" s="569"/>
      <c r="K144" s="569"/>
      <c r="L144" s="569"/>
      <c r="M144" s="569"/>
      <c r="N144" s="569"/>
      <c r="O144" s="569"/>
      <c r="P144" s="569"/>
      <c r="Q144" s="569"/>
      <c r="R144" s="569"/>
      <c r="S144" s="569"/>
      <c r="T144" s="569"/>
      <c r="U144" s="569"/>
      <c r="V144" s="569"/>
      <c r="W144" s="569"/>
      <c r="X144" s="569"/>
      <c r="Y144" s="569"/>
      <c r="Z144" s="569"/>
      <c r="AA144" s="569"/>
      <c r="AB144" s="569"/>
      <c r="AC144" s="569"/>
    </row>
  </sheetData>
  <sheetProtection algorithmName="SHA-512" hashValue="SbIa4BsGMXQmkHVqhB/P1KOzs73CeRZrLY4K8Mv2JImqK6u8oux+S30SoOTum//7qTPh2T77/CUgeNZIkYi2pg==" saltValue="dSGxCil90ce/1mSesF9GRw==" spinCount="100000" sheet="1" objects="1" scenarios="1"/>
  <mergeCells count="38">
    <mergeCell ref="B144:AC144"/>
    <mergeCell ref="L134:M134"/>
    <mergeCell ref="Q134:AB134"/>
    <mergeCell ref="C88:E88"/>
    <mergeCell ref="C89:E89"/>
    <mergeCell ref="Q123:AB123"/>
    <mergeCell ref="Q93:AB93"/>
    <mergeCell ref="Q104:AB104"/>
    <mergeCell ref="Q113:AB113"/>
    <mergeCell ref="C100:E100"/>
    <mergeCell ref="C109:E109"/>
    <mergeCell ref="L123:M123"/>
    <mergeCell ref="L104:M104"/>
    <mergeCell ref="L93:M93"/>
    <mergeCell ref="C119:E119"/>
    <mergeCell ref="L113:M113"/>
    <mergeCell ref="C116:E116"/>
    <mergeCell ref="C117:E117"/>
    <mergeCell ref="C118:E118"/>
    <mergeCell ref="AD23:AD26"/>
    <mergeCell ref="E72:F72"/>
    <mergeCell ref="E73:F73"/>
    <mergeCell ref="Q44:AB44"/>
    <mergeCell ref="L44:M44"/>
    <mergeCell ref="L56:M56"/>
    <mergeCell ref="L69:M69"/>
    <mergeCell ref="L32:M32"/>
    <mergeCell ref="Q32:AB32"/>
    <mergeCell ref="Q56:AB56"/>
    <mergeCell ref="Q69:AB69"/>
    <mergeCell ref="Q83:AB83"/>
    <mergeCell ref="E75:F75"/>
    <mergeCell ref="L83:M83"/>
    <mergeCell ref="E76:F76"/>
    <mergeCell ref="E78:F78"/>
    <mergeCell ref="E4:I4"/>
    <mergeCell ref="I6:J6"/>
    <mergeCell ref="C79:E79"/>
  </mergeCells>
  <printOptions horizontalCentered="1"/>
  <pageMargins left="0.5" right="0.5" top="0.5" bottom="0.5" header="0" footer="0"/>
  <pageSetup scale="76" orientation="landscape" r:id="rId1"/>
  <headerFooter alignWithMargins="0"/>
  <rowBreaks count="3" manualBreakCount="3">
    <brk id="28" min="1" max="29" man="1"/>
    <brk id="67" min="1" max="29" man="1"/>
    <brk id="101" min="1" max="2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Data!$D$28:$D$34</xm:f>
          </x14:formula1>
          <xm:sqref>C61:C65</xm:sqref>
        </x14:dataValidation>
        <x14:dataValidation type="list" allowBlank="1" showInputMessage="1" showErrorMessage="1" xr:uid="{00000000-0002-0000-0E00-000001000000}">
          <x14:formula1>
            <xm:f>Data!$D$37:$D$43</xm:f>
          </x14:formula1>
          <xm:sqref>E61:E65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AE93"/>
  <sheetViews>
    <sheetView showGridLines="0" showRowColHeaders="0" zoomScaleNormal="100" workbookViewId="0">
      <selection activeCell="C6" sqref="C6:E6"/>
    </sheetView>
  </sheetViews>
  <sheetFormatPr defaultColWidth="9.140625" defaultRowHeight="15" customHeight="1" x14ac:dyDescent="0.25"/>
  <cols>
    <col min="1" max="1" width="4.7109375" style="1" customWidth="1"/>
    <col min="2" max="2" width="0.85546875" style="1" customWidth="1"/>
    <col min="3" max="3" width="8.7109375" style="1" customWidth="1"/>
    <col min="4" max="4" width="10.7109375" style="1" customWidth="1"/>
    <col min="5" max="8" width="8.7109375" style="1" customWidth="1"/>
    <col min="9" max="11" width="9.7109375" style="1" customWidth="1"/>
    <col min="12" max="12" width="0.85546875" style="1" customWidth="1"/>
    <col min="13" max="29" width="9.140625" style="1"/>
    <col min="30" max="30" width="20.7109375" style="1" customWidth="1"/>
    <col min="31" max="31" width="10.7109375" style="1" customWidth="1"/>
    <col min="32" max="16384" width="9.140625" style="1"/>
  </cols>
  <sheetData>
    <row r="2" spans="2:12" ht="78" customHeight="1" x14ac:dyDescent="0.25"/>
    <row r="3" spans="2:12" ht="20.100000000000001" customHeight="1" x14ac:dyDescent="0.25">
      <c r="C3" s="546" t="s">
        <v>403</v>
      </c>
      <c r="D3" s="546"/>
      <c r="E3" s="546"/>
      <c r="F3" s="546"/>
      <c r="G3" s="546"/>
      <c r="H3" s="546"/>
      <c r="I3" s="546"/>
      <c r="J3" s="546"/>
      <c r="K3" s="546"/>
    </row>
    <row r="4" spans="2:12" ht="15" customHeight="1" x14ac:dyDescent="0.25">
      <c r="C4" s="546" t="str">
        <f>'Basic Information'!$D$6</f>
        <v>Region of State</v>
      </c>
      <c r="D4" s="546"/>
      <c r="E4" s="546"/>
      <c r="F4" s="546"/>
      <c r="G4" s="546"/>
      <c r="H4" s="546"/>
      <c r="I4" s="546"/>
      <c r="J4" s="546"/>
      <c r="K4" s="546"/>
    </row>
    <row r="6" spans="2:12" ht="20.100000000000001" customHeight="1" x14ac:dyDescent="0.25">
      <c r="C6" s="545" t="str">
        <f>'Basic Information'!D20</f>
        <v>Breeding Livestock</v>
      </c>
      <c r="D6" s="545"/>
      <c r="E6" s="545"/>
      <c r="F6" s="315">
        <f>'Breeding LS - Input'!G6</f>
        <v>0.01</v>
      </c>
      <c r="G6" s="571" t="str">
        <f>IF($C$6="Cow-Calf","Cows",IF($C$6="Ewe-Lamb","Ewes",IF($C$6="Doe-Kid","Does"," ")))</f>
        <v xml:space="preserve"> </v>
      </c>
      <c r="H6" s="571"/>
      <c r="J6" s="223"/>
      <c r="K6" s="318">
        <f>'Basic Information'!$D$4</f>
        <v>2024</v>
      </c>
    </row>
    <row r="7" spans="2:12" ht="15" customHeight="1" x14ac:dyDescent="0.25">
      <c r="B7" s="548" t="s">
        <v>390</v>
      </c>
      <c r="C7" s="548"/>
      <c r="D7" s="548"/>
      <c r="E7" s="548"/>
      <c r="F7" s="548"/>
      <c r="G7" s="548"/>
      <c r="H7" s="548"/>
      <c r="I7" s="548"/>
      <c r="J7" s="548"/>
      <c r="K7" s="548"/>
      <c r="L7" s="548"/>
    </row>
    <row r="8" spans="2:12" ht="15" customHeight="1" x14ac:dyDescent="0.25">
      <c r="C8" s="229"/>
      <c r="D8" s="229"/>
      <c r="E8" s="229"/>
      <c r="F8" s="229"/>
      <c r="G8" s="233" t="s">
        <v>142</v>
      </c>
      <c r="I8" s="549" t="s">
        <v>0</v>
      </c>
      <c r="J8" s="549"/>
      <c r="K8" s="549"/>
    </row>
    <row r="9" spans="2:12" ht="15" customHeight="1" x14ac:dyDescent="0.25">
      <c r="C9" s="229"/>
      <c r="D9" s="229"/>
      <c r="E9" s="229"/>
      <c r="F9" s="229"/>
      <c r="G9" s="233" t="s">
        <v>441</v>
      </c>
      <c r="I9" s="257"/>
      <c r="J9" s="233" t="s">
        <v>521</v>
      </c>
      <c r="K9" s="233" t="s">
        <v>456</v>
      </c>
    </row>
    <row r="10" spans="2:12" ht="15" customHeight="1" thickBot="1" x14ac:dyDescent="0.3">
      <c r="C10" s="211" t="s">
        <v>405</v>
      </c>
      <c r="D10" s="211"/>
      <c r="E10" s="211"/>
      <c r="F10" s="211"/>
      <c r="G10" s="399" t="s">
        <v>419</v>
      </c>
      <c r="H10" s="211"/>
      <c r="I10" s="399" t="s">
        <v>142</v>
      </c>
      <c r="J10" s="399" t="s">
        <v>440</v>
      </c>
      <c r="K10" s="411" t="str">
        <f>IF($C$6="Cow-Calf","COW  ",IF($C$6="Ewe-Lamb","EWE  ",IF($C$6="Doe-Kid","DOE  "," ")))</f>
        <v xml:space="preserve"> </v>
      </c>
    </row>
    <row r="11" spans="2:12" ht="4.9000000000000004" customHeight="1" x14ac:dyDescent="0.25">
      <c r="C11" s="196"/>
      <c r="D11" s="196"/>
      <c r="E11" s="196"/>
      <c r="F11" s="196"/>
      <c r="G11" s="233"/>
      <c r="H11" s="196"/>
      <c r="I11" s="233"/>
      <c r="J11" s="233"/>
      <c r="K11" s="233"/>
    </row>
    <row r="12" spans="2:12" ht="15" customHeight="1" x14ac:dyDescent="0.25">
      <c r="C12" s="572" t="s">
        <v>500</v>
      </c>
      <c r="D12" s="572"/>
      <c r="E12" s="196"/>
      <c r="F12" s="196"/>
      <c r="G12" s="233"/>
      <c r="H12" s="196"/>
      <c r="I12" s="233"/>
      <c r="J12" s="233"/>
      <c r="K12" s="233"/>
    </row>
    <row r="13" spans="2:12" ht="15" customHeight="1" x14ac:dyDescent="0.25">
      <c r="C13" s="573" t="str">
        <f>IF($C$6="Cow-Calf","Bull Calves",IF($C$6="Ewe-Lamb","Ram Lambs",IF($C$6="Doe-Kid","Buck Kids"," ")))</f>
        <v xml:space="preserve"> </v>
      </c>
      <c r="D13" s="573"/>
      <c r="E13" s="573"/>
      <c r="F13" s="406"/>
      <c r="G13" s="409">
        <f>'Breeding LS - Input'!G35</f>
        <v>0</v>
      </c>
      <c r="H13" s="196"/>
      <c r="I13" s="409">
        <f>'Breeding LS - Input'!M35</f>
        <v>0</v>
      </c>
      <c r="J13" s="409" t="e">
        <f>I13/($G$13+$G$14+$G$15)</f>
        <v>#DIV/0!</v>
      </c>
      <c r="K13" s="409">
        <f>I13/$F$6</f>
        <v>0</v>
      </c>
    </row>
    <row r="14" spans="2:12" ht="15" customHeight="1" x14ac:dyDescent="0.25">
      <c r="C14" s="573" t="str">
        <f>IF($C$6="Cow-Calf","Steer Calves",IF($C$6="Ewe-Lamb","Wether Lambs",IF($C$6="Doe-Kid","Wether Kids"," ")))</f>
        <v xml:space="preserve"> </v>
      </c>
      <c r="D14" s="573"/>
      <c r="E14" s="573"/>
      <c r="F14" s="209"/>
      <c r="G14" s="409">
        <f>'Breeding LS - Input'!G36</f>
        <v>0</v>
      </c>
      <c r="I14" s="409">
        <f>'Breeding LS - Input'!M36</f>
        <v>0</v>
      </c>
      <c r="J14" s="409" t="e">
        <f t="shared" ref="J14:J18" si="0">I14/($G$13+$G$14+$G$15)</f>
        <v>#DIV/0!</v>
      </c>
      <c r="K14" s="409">
        <f t="shared" ref="K14:K18" si="1">I14/$F$6</f>
        <v>0</v>
      </c>
    </row>
    <row r="15" spans="2:12" ht="15" customHeight="1" x14ac:dyDescent="0.25">
      <c r="C15" s="573" t="str">
        <f>IF($C$6="Cow-Calf","Heifer Calves",IF($C$6="Ewe-Lamb","Ewe Lambs",IF($C$6="Doe-Kid","Doe Kids"," ")))</f>
        <v xml:space="preserve"> </v>
      </c>
      <c r="D15" s="573"/>
      <c r="E15" s="573"/>
      <c r="F15" s="209"/>
      <c r="G15" s="409">
        <f>'Breeding LS - Input'!G37</f>
        <v>0</v>
      </c>
      <c r="I15" s="409">
        <f>'Breeding LS - Input'!M37</f>
        <v>0</v>
      </c>
      <c r="J15" s="409" t="e">
        <f t="shared" si="0"/>
        <v>#DIV/0!</v>
      </c>
      <c r="K15" s="409">
        <f t="shared" si="1"/>
        <v>0</v>
      </c>
    </row>
    <row r="16" spans="2:12" ht="15" customHeight="1" x14ac:dyDescent="0.25">
      <c r="C16" s="573" t="str">
        <f>IF($C$6="Cow-Calf","Replacement Heifer Calves",IF($C$6="Ewe-Lamb","Replacement Ewe Lambs",IF($C$6="Doe-Kid","Replacement Doe Kids"," ")))</f>
        <v xml:space="preserve"> </v>
      </c>
      <c r="D16" s="573"/>
      <c r="E16" s="573"/>
      <c r="F16" s="408"/>
      <c r="G16" s="409">
        <f>'Breeding LS - Input'!G38</f>
        <v>0</v>
      </c>
      <c r="I16" s="409">
        <f>'Breeding LS - Input'!M38</f>
        <v>0</v>
      </c>
      <c r="J16" s="409" t="e">
        <f t="shared" si="0"/>
        <v>#DIV/0!</v>
      </c>
      <c r="K16" s="409">
        <f t="shared" si="1"/>
        <v>0</v>
      </c>
    </row>
    <row r="17" spans="2:12" ht="15" customHeight="1" x14ac:dyDescent="0.25">
      <c r="C17" s="400" t="s">
        <v>519</v>
      </c>
      <c r="D17" s="400"/>
      <c r="E17" s="407" t="str">
        <f>IF($C$6="Cow-Calf","(Cows + Bulls)",IF($C$6="Ewe-Lamb","(Ewes + Rams)",IF($C$6="Doe-Kid","(Does + Bucks)"," ")))</f>
        <v xml:space="preserve"> </v>
      </c>
      <c r="F17" s="401"/>
      <c r="G17" s="234"/>
      <c r="I17" s="234">
        <f>'Breeding LS - Input'!M126+'Breeding LS - Input'!M127+'Breeding LS - Input'!M129+'Breeding LS - Input'!M130</f>
        <v>0</v>
      </c>
      <c r="J17" s="409" t="e">
        <f t="shared" si="0"/>
        <v>#DIV/0!</v>
      </c>
      <c r="K17" s="409">
        <f t="shared" si="1"/>
        <v>0</v>
      </c>
    </row>
    <row r="18" spans="2:12" ht="15" customHeight="1" x14ac:dyDescent="0.25">
      <c r="C18" s="400" t="s">
        <v>333</v>
      </c>
      <c r="D18" s="400"/>
      <c r="E18" s="400"/>
      <c r="F18" s="401"/>
      <c r="G18" s="220"/>
      <c r="H18" s="213"/>
      <c r="I18" s="234">
        <f>'Breeding LS - Input'!M40</f>
        <v>0</v>
      </c>
      <c r="J18" s="409" t="e">
        <f t="shared" si="0"/>
        <v>#DIV/0!</v>
      </c>
      <c r="K18" s="409">
        <f t="shared" si="1"/>
        <v>0</v>
      </c>
    </row>
    <row r="19" spans="2:12" ht="5.0999999999999996" customHeight="1" thickBot="1" x14ac:dyDescent="0.3">
      <c r="C19" s="201"/>
      <c r="D19" s="201"/>
      <c r="E19" s="201"/>
      <c r="F19" s="201"/>
      <c r="G19" s="202"/>
      <c r="H19" s="203"/>
      <c r="I19" s="204"/>
      <c r="J19" s="205"/>
      <c r="K19" s="203"/>
    </row>
    <row r="20" spans="2:12" ht="15" customHeight="1" thickTop="1" x14ac:dyDescent="0.25">
      <c r="C20" s="237" t="s">
        <v>392</v>
      </c>
      <c r="D20" s="237"/>
      <c r="E20" s="237"/>
      <c r="F20" s="237"/>
      <c r="G20" s="206"/>
      <c r="H20" s="207"/>
      <c r="I20" s="208">
        <f t="shared" ref="I20" si="2">SUM(I14:I19)</f>
        <v>0</v>
      </c>
      <c r="J20" s="208" t="e">
        <f>SUM(J14:J19)</f>
        <v>#DIV/0!</v>
      </c>
      <c r="K20" s="208">
        <f t="shared" ref="K20" si="3">SUM(K14:K19)</f>
        <v>0</v>
      </c>
    </row>
    <row r="21" spans="2:12" ht="10.15" customHeight="1" x14ac:dyDescent="0.25">
      <c r="C21" s="209"/>
      <c r="D21" s="209"/>
      <c r="E21" s="209"/>
      <c r="F21" s="209"/>
      <c r="G21" s="199"/>
      <c r="H21" s="196"/>
      <c r="I21" s="196"/>
      <c r="J21" s="200"/>
      <c r="K21" s="200"/>
    </row>
    <row r="22" spans="2:12" ht="15" customHeight="1" x14ac:dyDescent="0.25">
      <c r="B22" s="548" t="s">
        <v>393</v>
      </c>
      <c r="C22" s="548"/>
      <c r="D22" s="548"/>
      <c r="E22" s="548"/>
      <c r="F22" s="548"/>
      <c r="G22" s="548"/>
      <c r="H22" s="548"/>
      <c r="I22" s="548"/>
      <c r="J22" s="548"/>
      <c r="K22" s="548"/>
      <c r="L22" s="548"/>
    </row>
    <row r="23" spans="2:12" ht="15" customHeight="1" x14ac:dyDescent="0.25">
      <c r="C23" s="196"/>
      <c r="D23" s="196"/>
      <c r="E23" s="196"/>
      <c r="F23" s="196"/>
      <c r="I23" s="549" t="s">
        <v>406</v>
      </c>
      <c r="J23" s="549"/>
      <c r="K23" s="549"/>
    </row>
    <row r="24" spans="2:12" ht="15" customHeight="1" x14ac:dyDescent="0.25">
      <c r="C24" s="196"/>
      <c r="D24" s="196"/>
      <c r="E24" s="196"/>
      <c r="F24" s="196"/>
      <c r="I24" s="257"/>
      <c r="J24" s="233" t="s">
        <v>521</v>
      </c>
      <c r="K24" s="233" t="s">
        <v>456</v>
      </c>
    </row>
    <row r="25" spans="2:12" ht="15" customHeight="1" thickBot="1" x14ac:dyDescent="0.3">
      <c r="C25" s="258" t="s">
        <v>436</v>
      </c>
      <c r="D25" s="258"/>
      <c r="E25" s="258"/>
      <c r="F25" s="211"/>
      <c r="G25" s="240"/>
      <c r="H25" s="240"/>
      <c r="I25" s="399" t="s">
        <v>142</v>
      </c>
      <c r="J25" s="399" t="s">
        <v>440</v>
      </c>
      <c r="K25" s="411" t="str">
        <f>IF($C$6="Cow-Calf","COW  ",IF($C$6="Ewe-Lamb","EWE  ",IF($C$6="Doe-Kid","DOE  "," ")))</f>
        <v xml:space="preserve"> </v>
      </c>
    </row>
    <row r="26" spans="2:12" ht="4.9000000000000004" customHeight="1" x14ac:dyDescent="0.25">
      <c r="C26" s="256"/>
      <c r="D26" s="256"/>
      <c r="E26" s="256"/>
      <c r="F26" s="196"/>
      <c r="I26" s="233"/>
      <c r="J26" s="233"/>
      <c r="K26" s="233"/>
    </row>
    <row r="27" spans="2:12" ht="15" customHeight="1" x14ac:dyDescent="0.25">
      <c r="C27" s="570" t="s">
        <v>437</v>
      </c>
      <c r="D27" s="570"/>
      <c r="E27" s="570"/>
      <c r="F27" s="570"/>
      <c r="I27" s="132">
        <f>SUM('Breeding LS - Input'!M47:M52)</f>
        <v>0</v>
      </c>
      <c r="J27" s="409" t="e">
        <f t="shared" ref="J27:J36" si="4">I27/($G$13+$G$14+$G$15)</f>
        <v>#DIV/0!</v>
      </c>
      <c r="K27" s="409">
        <f t="shared" ref="K27:K36" si="5">I27/$F$6</f>
        <v>0</v>
      </c>
    </row>
    <row r="28" spans="2:12" ht="15" customHeight="1" x14ac:dyDescent="0.25">
      <c r="C28" s="570" t="s">
        <v>417</v>
      </c>
      <c r="D28" s="570"/>
      <c r="E28" s="570"/>
      <c r="F28" s="570"/>
      <c r="I28" s="132">
        <f>SUM('Breeding LS - Input'!M59:M65)</f>
        <v>0</v>
      </c>
      <c r="J28" s="409" t="e">
        <f t="shared" si="4"/>
        <v>#DIV/0!</v>
      </c>
      <c r="K28" s="409">
        <f t="shared" si="5"/>
        <v>0</v>
      </c>
    </row>
    <row r="29" spans="2:12" ht="15" customHeight="1" x14ac:dyDescent="0.25">
      <c r="C29" s="570" t="s">
        <v>438</v>
      </c>
      <c r="D29" s="570"/>
      <c r="E29" s="570"/>
      <c r="F29" s="570"/>
      <c r="I29" s="132">
        <f>(General!E67*General!Q67)+(General!E68*General!Q68)+(General!E69*General!Q69)+(General!E70*General!Q70)+(General!E71*General!Q71)</f>
        <v>0</v>
      </c>
      <c r="J29" s="409" t="e">
        <f t="shared" si="4"/>
        <v>#DIV/0!</v>
      </c>
      <c r="K29" s="409">
        <f t="shared" si="5"/>
        <v>0</v>
      </c>
    </row>
    <row r="30" spans="2:12" ht="15" customHeight="1" x14ac:dyDescent="0.25">
      <c r="C30" s="570" t="s">
        <v>439</v>
      </c>
      <c r="D30" s="570"/>
      <c r="E30" s="570"/>
      <c r="F30" s="570"/>
      <c r="I30" s="132">
        <f>SUM('Breeding LS - Input'!M72:M79)</f>
        <v>0</v>
      </c>
      <c r="J30" s="409" t="e">
        <f t="shared" si="4"/>
        <v>#DIV/0!</v>
      </c>
      <c r="K30" s="409">
        <f t="shared" si="5"/>
        <v>0</v>
      </c>
    </row>
    <row r="31" spans="2:12" ht="15" customHeight="1" x14ac:dyDescent="0.25">
      <c r="C31" s="570" t="s">
        <v>630</v>
      </c>
      <c r="D31" s="570"/>
      <c r="E31" s="570"/>
      <c r="F31" s="570"/>
      <c r="I31" s="132">
        <f>SUM('Breeding LS - Input'!M86:M89)</f>
        <v>0</v>
      </c>
      <c r="J31" s="409" t="e">
        <f t="shared" si="4"/>
        <v>#DIV/0!</v>
      </c>
      <c r="K31" s="409">
        <f t="shared" si="5"/>
        <v>0</v>
      </c>
    </row>
    <row r="32" spans="2:12" ht="15" customHeight="1" x14ac:dyDescent="0.25">
      <c r="C32" s="570" t="s">
        <v>374</v>
      </c>
      <c r="D32" s="570"/>
      <c r="E32" s="570"/>
      <c r="F32" s="570"/>
      <c r="I32" s="132">
        <f>SUM('Breeding LS - Input'!M96:M100)</f>
        <v>0</v>
      </c>
      <c r="J32" s="409" t="e">
        <f t="shared" si="4"/>
        <v>#DIV/0!</v>
      </c>
      <c r="K32" s="409">
        <f t="shared" si="5"/>
        <v>0</v>
      </c>
    </row>
    <row r="33" spans="3:11" ht="15" customHeight="1" x14ac:dyDescent="0.25">
      <c r="C33" s="402" t="s">
        <v>427</v>
      </c>
      <c r="D33" s="402"/>
      <c r="E33" s="402"/>
      <c r="F33" s="402"/>
      <c r="G33" s="402"/>
      <c r="I33" s="132">
        <f>('Breeding LS - Input'!M107+'Breeding LS - Input'!M108+'Breeding LS - Input'!M109)+(General!E49*General!Q49)+(General!E50*General!Q50)+(General!E51*General!Q51)+(General!E52*General!Q52)+(General!E53*General!Q53)+(General!E54*General!Q54)+(General!U58*('Breeding LS - Input'!M107+'Breeding LS - Input'!M108+'Breeding LS - Input'!M109)+(General!E49*General!Q49)+(General!E50*General!Q50)+(General!E51*General!Q51)+(General!E52*General!Q52)+(General!E53*General!Q53)+(General!E54*General!Q54))</f>
        <v>0</v>
      </c>
      <c r="J33" s="409" t="e">
        <f t="shared" si="4"/>
        <v>#DIV/0!</v>
      </c>
      <c r="K33" s="409">
        <f t="shared" si="5"/>
        <v>0</v>
      </c>
    </row>
    <row r="34" spans="3:11" ht="15" customHeight="1" x14ac:dyDescent="0.25">
      <c r="C34" s="402" t="s">
        <v>394</v>
      </c>
      <c r="D34" s="402"/>
      <c r="E34" s="402"/>
      <c r="F34" s="402"/>
      <c r="G34" s="402"/>
      <c r="I34" s="132">
        <f>(General!E80*General!Q80)</f>
        <v>0</v>
      </c>
      <c r="J34" s="409" t="e">
        <f t="shared" ref="J34:J35" si="6">I34/($G$13+$G$14+$G$15)</f>
        <v>#DIV/0!</v>
      </c>
      <c r="K34" s="409">
        <f t="shared" ref="K34:K35" si="7">I34/$F$6</f>
        <v>0</v>
      </c>
    </row>
    <row r="35" spans="3:11" ht="15" customHeight="1" x14ac:dyDescent="0.25">
      <c r="C35" s="402" t="s">
        <v>631</v>
      </c>
      <c r="D35" s="402"/>
      <c r="E35" s="402"/>
      <c r="F35" s="402"/>
      <c r="G35" s="402"/>
      <c r="I35" s="132">
        <f>(General!E81*General!Q81)+(General!E82*General!Q82)</f>
        <v>0</v>
      </c>
      <c r="J35" s="409" t="e">
        <f t="shared" si="6"/>
        <v>#DIV/0!</v>
      </c>
      <c r="K35" s="409">
        <f t="shared" si="7"/>
        <v>0</v>
      </c>
    </row>
    <row r="36" spans="3:11" ht="15" customHeight="1" x14ac:dyDescent="0.25">
      <c r="C36" s="582" t="s">
        <v>411</v>
      </c>
      <c r="D36" s="582"/>
      <c r="E36" s="219"/>
      <c r="F36" s="219"/>
      <c r="G36" s="219"/>
      <c r="H36" s="219"/>
      <c r="I36" s="235">
        <f>SUM(I27:I35)*0.5*(General!$O$7)</f>
        <v>0</v>
      </c>
      <c r="J36" s="414" t="e">
        <f t="shared" si="4"/>
        <v>#DIV/0!</v>
      </c>
      <c r="K36" s="414">
        <f t="shared" si="5"/>
        <v>0</v>
      </c>
    </row>
    <row r="37" spans="3:11" ht="15" customHeight="1" x14ac:dyDescent="0.25">
      <c r="C37" s="402" t="s">
        <v>457</v>
      </c>
      <c r="I37" s="132">
        <f>SUM(I27:I36)</f>
        <v>0</v>
      </c>
      <c r="J37" s="132" t="e">
        <f>SUM(J27:J36)</f>
        <v>#DIV/0!</v>
      </c>
      <c r="K37" s="132">
        <f>SUM(K27:K36)</f>
        <v>0</v>
      </c>
    </row>
    <row r="38" spans="3:11" ht="15" customHeight="1" x14ac:dyDescent="0.25">
      <c r="C38" s="402"/>
      <c r="I38" s="132"/>
      <c r="J38" s="132"/>
      <c r="K38" s="132"/>
    </row>
    <row r="39" spans="3:11" ht="15" customHeight="1" thickBot="1" x14ac:dyDescent="0.3">
      <c r="C39" s="240" t="s">
        <v>247</v>
      </c>
      <c r="D39" s="240"/>
      <c r="E39" s="240"/>
      <c r="F39" s="240"/>
      <c r="G39" s="240"/>
      <c r="H39" s="240"/>
      <c r="I39" s="412"/>
      <c r="J39" s="413"/>
      <c r="K39" s="413"/>
    </row>
    <row r="40" spans="3:11" ht="15" customHeight="1" x14ac:dyDescent="0.25">
      <c r="C40" s="402" t="s">
        <v>442</v>
      </c>
      <c r="D40" s="402"/>
      <c r="E40" s="402"/>
      <c r="I40" s="132"/>
      <c r="J40" s="222"/>
      <c r="K40" s="222"/>
    </row>
    <row r="41" spans="3:11" ht="15" customHeight="1" x14ac:dyDescent="0.25">
      <c r="C41" s="221" t="s">
        <v>443</v>
      </c>
      <c r="D41" s="402"/>
      <c r="E41" s="402"/>
      <c r="I41" s="132">
        <f>'Breeding LS - Input'!M137+'Breeding LS - Input'!M138</f>
        <v>0</v>
      </c>
      <c r="J41" s="409" t="e">
        <f t="shared" ref="J41:J49" si="8">I41/($G$13+$G$14+$G$15)</f>
        <v>#DIV/0!</v>
      </c>
      <c r="K41" s="409">
        <f t="shared" ref="K41:K49" si="9">I41/$F$6</f>
        <v>0</v>
      </c>
    </row>
    <row r="42" spans="3:11" ht="15" customHeight="1" x14ac:dyDescent="0.25">
      <c r="C42" s="221" t="s">
        <v>444</v>
      </c>
      <c r="D42" s="402"/>
      <c r="E42" s="402"/>
      <c r="I42" s="132">
        <f>'Breeding LS - Input'!M140+'Breeding LS - Input'!M141</f>
        <v>0</v>
      </c>
      <c r="J42" s="409" t="e">
        <f t="shared" si="8"/>
        <v>#DIV/0!</v>
      </c>
      <c r="K42" s="409">
        <f t="shared" si="9"/>
        <v>0</v>
      </c>
    </row>
    <row r="43" spans="3:11" ht="15" customHeight="1" x14ac:dyDescent="0.25">
      <c r="C43" s="402" t="s">
        <v>629</v>
      </c>
      <c r="D43" s="402"/>
      <c r="E43" s="402"/>
      <c r="I43" s="132">
        <f>(General!E67*General!Q67)+(General!E68*General!Q68)</f>
        <v>0</v>
      </c>
      <c r="J43" s="409" t="e">
        <f t="shared" ref="J43:J44" si="10">I43/($G$13+$G$14+$G$15)</f>
        <v>#DIV/0!</v>
      </c>
      <c r="K43" s="409">
        <f t="shared" ref="K43:K44" si="11">I43/$F$6</f>
        <v>0</v>
      </c>
    </row>
    <row r="44" spans="3:11" ht="15" customHeight="1" x14ac:dyDescent="0.25">
      <c r="C44" s="402" t="s">
        <v>628</v>
      </c>
      <c r="D44" s="402"/>
      <c r="E44" s="402"/>
      <c r="I44" s="132">
        <f>(General!E69*General!Q69)+(General!E70*General!Q70)+(General!E71*General!Q71)</f>
        <v>0</v>
      </c>
      <c r="J44" s="409" t="e">
        <f t="shared" si="10"/>
        <v>#DIV/0!</v>
      </c>
      <c r="K44" s="409">
        <f t="shared" si="11"/>
        <v>0</v>
      </c>
    </row>
    <row r="45" spans="3:11" ht="15" customHeight="1" x14ac:dyDescent="0.25">
      <c r="C45" s="402" t="s">
        <v>384</v>
      </c>
      <c r="D45" s="402"/>
      <c r="E45" s="402"/>
      <c r="F45" s="402"/>
      <c r="I45" s="132">
        <f>(General!O14+General!O15+General!O16)*'Basic Information'!F20</f>
        <v>0</v>
      </c>
      <c r="J45" s="409" t="e">
        <f t="shared" si="8"/>
        <v>#DIV/0!</v>
      </c>
      <c r="K45" s="409">
        <f t="shared" si="9"/>
        <v>0</v>
      </c>
    </row>
    <row r="46" spans="3:11" ht="15" customHeight="1" x14ac:dyDescent="0.25">
      <c r="C46" s="402" t="s">
        <v>412</v>
      </c>
      <c r="D46" s="402"/>
      <c r="E46" s="402"/>
      <c r="F46" s="402"/>
      <c r="I46" s="132">
        <f>(General!O19+General!O21+General!O23+General!O25+General!O28+General!O30+General!O32+General!O35+General!O37+General!O39)*'Basic Information'!F20</f>
        <v>0</v>
      </c>
      <c r="J46" s="409" t="e">
        <f t="shared" si="8"/>
        <v>#DIV/0!</v>
      </c>
      <c r="K46" s="409">
        <f t="shared" si="9"/>
        <v>0</v>
      </c>
    </row>
    <row r="47" spans="3:11" ht="15" customHeight="1" x14ac:dyDescent="0.25">
      <c r="C47" s="402" t="s">
        <v>413</v>
      </c>
      <c r="D47" s="402"/>
      <c r="E47" s="402"/>
      <c r="F47" s="402"/>
      <c r="I47" s="132">
        <f>(General!O18+General!O20+General!O22+General!O24+General!O27+General!O29+General!O31+General!O34+General!O36+General!O38)*'Basic Information'!F20</f>
        <v>0</v>
      </c>
      <c r="J47" s="409" t="e">
        <f t="shared" si="8"/>
        <v>#DIV/0!</v>
      </c>
      <c r="K47" s="409">
        <f t="shared" si="9"/>
        <v>0</v>
      </c>
    </row>
    <row r="48" spans="3:11" ht="15" customHeight="1" x14ac:dyDescent="0.25">
      <c r="C48" s="402" t="s">
        <v>626</v>
      </c>
      <c r="D48" s="402"/>
      <c r="E48" s="402"/>
      <c r="F48" s="402"/>
      <c r="I48" s="132">
        <f>(General!E85*General!Q85)+(General!E84)</f>
        <v>0</v>
      </c>
      <c r="J48" s="409" t="e">
        <f t="shared" ref="J48" si="12">I48/($G$13+$G$14+$G$15)</f>
        <v>#DIV/0!</v>
      </c>
      <c r="K48" s="409">
        <f t="shared" ref="K48" si="13">I48/$F$6</f>
        <v>0</v>
      </c>
    </row>
    <row r="49" spans="2:12" ht="15" customHeight="1" x14ac:dyDescent="0.25">
      <c r="C49" s="403" t="s">
        <v>414</v>
      </c>
      <c r="D49" s="403"/>
      <c r="E49" s="403"/>
      <c r="F49" s="403"/>
      <c r="G49" s="219"/>
      <c r="H49" s="219"/>
      <c r="I49" s="235">
        <f>SUM(General!$E$86:$E$95)*'Basic Information'!$F20</f>
        <v>0</v>
      </c>
      <c r="J49" s="414" t="e">
        <f t="shared" si="8"/>
        <v>#DIV/0!</v>
      </c>
      <c r="K49" s="414">
        <f t="shared" si="9"/>
        <v>0</v>
      </c>
    </row>
    <row r="50" spans="2:12" ht="15" customHeight="1" x14ac:dyDescent="0.25">
      <c r="C50" s="1" t="s">
        <v>415</v>
      </c>
      <c r="I50" s="132">
        <f>SUM(I40:I49)</f>
        <v>0</v>
      </c>
      <c r="J50" s="132" t="e">
        <f t="shared" ref="J50:K50" si="14">SUM(J40:J49)</f>
        <v>#DIV/0!</v>
      </c>
      <c r="K50" s="132">
        <f t="shared" si="14"/>
        <v>0</v>
      </c>
    </row>
    <row r="51" spans="2:12" ht="5.0999999999999996" customHeight="1" thickBot="1" x14ac:dyDescent="0.3">
      <c r="C51" s="241"/>
      <c r="D51" s="241"/>
      <c r="E51" s="241"/>
      <c r="F51" s="241"/>
      <c r="G51" s="241"/>
      <c r="H51" s="241"/>
      <c r="I51" s="242"/>
      <c r="J51" s="242"/>
      <c r="K51" s="242"/>
    </row>
    <row r="52" spans="2:12" ht="15" customHeight="1" thickTop="1" x14ac:dyDescent="0.25">
      <c r="C52" s="2" t="s">
        <v>445</v>
      </c>
      <c r="D52" s="2"/>
      <c r="E52" s="2"/>
      <c r="F52" s="2"/>
      <c r="G52" s="2"/>
      <c r="H52" s="2"/>
      <c r="I52" s="254">
        <f>I37+I50</f>
        <v>0</v>
      </c>
      <c r="J52" s="254" t="e">
        <f>J37+J50</f>
        <v>#DIV/0!</v>
      </c>
      <c r="K52" s="254">
        <f>K37+K50</f>
        <v>0</v>
      </c>
    </row>
    <row r="53" spans="2:12" ht="10.15" customHeight="1" thickBot="1" x14ac:dyDescent="0.3"/>
    <row r="54" spans="2:12" ht="15" customHeight="1" thickBot="1" x14ac:dyDescent="0.3">
      <c r="B54" s="243"/>
      <c r="C54" s="245" t="s">
        <v>426</v>
      </c>
      <c r="D54" s="245"/>
      <c r="E54" s="245"/>
      <c r="F54" s="245"/>
      <c r="G54" s="245"/>
      <c r="H54" s="245"/>
      <c r="I54" s="246">
        <f>I20-I52</f>
        <v>0</v>
      </c>
      <c r="J54" s="246" t="e">
        <f>J20-J52</f>
        <v>#DIV/0!</v>
      </c>
      <c r="K54" s="246">
        <f>K20-K52</f>
        <v>0</v>
      </c>
      <c r="L54" s="262"/>
    </row>
    <row r="55" spans="2:12" ht="10.15" customHeight="1" thickBot="1" x14ac:dyDescent="0.3"/>
    <row r="56" spans="2:12" ht="15" customHeight="1" thickBot="1" x14ac:dyDescent="0.3">
      <c r="B56" s="579" t="s">
        <v>449</v>
      </c>
      <c r="C56" s="580"/>
      <c r="D56" s="580"/>
      <c r="E56" s="580"/>
      <c r="F56" s="580"/>
      <c r="G56" s="580"/>
      <c r="H56" s="580"/>
      <c r="I56" s="580"/>
      <c r="J56" s="580"/>
      <c r="K56" s="580"/>
      <c r="L56" s="581"/>
    </row>
    <row r="57" spans="2:12" ht="15" customHeight="1" x14ac:dyDescent="0.25">
      <c r="B57" s="51"/>
      <c r="C57" s="263" t="s">
        <v>446</v>
      </c>
      <c r="D57" s="263" t="s">
        <v>446</v>
      </c>
      <c r="E57" s="574" t="str">
        <f>_xlfn.CONCAT("Annual ",IF($C$6="Cow-Calf","Cow  ",IF($C$6="Ewe-Lamb","Ewe  ",IF($C$6="Doe-Kid","Doe  "," "))),"Carrying Costs")</f>
        <v>Annual  Carrying Costs</v>
      </c>
      <c r="F57" s="574"/>
      <c r="G57" s="574"/>
      <c r="H57" s="574"/>
      <c r="I57" s="574"/>
      <c r="J57" s="574"/>
      <c r="K57" s="574"/>
      <c r="L57" s="55"/>
    </row>
    <row r="58" spans="2:12" ht="15" customHeight="1" thickBot="1" x14ac:dyDescent="0.3">
      <c r="B58" s="56"/>
      <c r="C58" s="264" t="s">
        <v>447</v>
      </c>
      <c r="D58" s="264" t="s">
        <v>448</v>
      </c>
      <c r="E58" s="265">
        <f>IF($C$6="Cow-Calf",$H$58-75,IF($C$6="Ewe-Lamb",$H$58-30,IF($C$6="Doe-Kid",$H$58-30,0)))</f>
        <v>0</v>
      </c>
      <c r="F58" s="265">
        <f>IF($C$6="Cow-Calf",$H$58-50,IF($C$6="Ewe-Lamb",$H$58-20,IF($C$6="Doe-Kid",$H$58-20,0)))</f>
        <v>0</v>
      </c>
      <c r="G58" s="265">
        <f>IF($C$6="Cow-Calf",$H$58-25,IF($C$6="Ewe-Lamb",$H$58-10,IF($C$6="Doe-Kid",$H$58-10,0)))</f>
        <v>0</v>
      </c>
      <c r="H58" s="265">
        <f>K52</f>
        <v>0</v>
      </c>
      <c r="I58" s="265">
        <f>IF($C$6="Cow-Calf",$H$58+25,IF($C$6="Ewe-Lamb",$H$58+10,IF($C$6="Doe-Kid",$H$58+10,0)))</f>
        <v>0</v>
      </c>
      <c r="J58" s="265">
        <f>IF($C$6="Cow-Calf",$H$58+50,IF($C$6="Ewe-Lamb",$H$58+20,IF($C$6="Doe-Kid",$H$58+20,0)))</f>
        <v>0</v>
      </c>
      <c r="K58" s="265">
        <f>IF($C$6="Cow-Calf",$H$58+75,IF($C$6="Ewe-Lamb",$H$58+30,IF($C$6="Doe-Kid",$H$58+30,0)))</f>
        <v>0</v>
      </c>
      <c r="L58" s="58"/>
    </row>
    <row r="59" spans="2:12" ht="15" customHeight="1" x14ac:dyDescent="0.25">
      <c r="B59" s="56"/>
      <c r="C59" s="575">
        <f>C65-0.2</f>
        <v>-0.2</v>
      </c>
      <c r="D59" s="266">
        <f>IF($C$6="Cow-Calf",D60-50,IF($C$6="Ewe-Lamb",D60-10,IF($C$6="Doe-Kid",D60-10,0)))</f>
        <v>0</v>
      </c>
      <c r="E59" s="267">
        <f>IF($H$58&gt;0,E$58/$C$59/$D59,0)</f>
        <v>0</v>
      </c>
      <c r="F59" s="267">
        <f t="shared" ref="F59:K73" si="15">IF($H$58&gt;0,F$58/$C$59/$D59,0)</f>
        <v>0</v>
      </c>
      <c r="G59" s="267">
        <f t="shared" si="15"/>
        <v>0</v>
      </c>
      <c r="H59" s="267">
        <f t="shared" si="15"/>
        <v>0</v>
      </c>
      <c r="I59" s="267">
        <f t="shared" si="15"/>
        <v>0</v>
      </c>
      <c r="J59" s="267">
        <f t="shared" si="15"/>
        <v>0</v>
      </c>
      <c r="K59" s="267">
        <f t="shared" si="15"/>
        <v>0</v>
      </c>
      <c r="L59" s="58"/>
    </row>
    <row r="60" spans="2:12" ht="15" customHeight="1" x14ac:dyDescent="0.25">
      <c r="B60" s="56"/>
      <c r="C60" s="576"/>
      <c r="D60" s="266">
        <f>AVERAGE('Breeding LS - Input'!$I$35:$I$37)</f>
        <v>333.33333333333331</v>
      </c>
      <c r="E60" s="267">
        <f t="shared" ref="E60:E73" si="16">IF($H$58&gt;0,E$58/$C$59/$D60,0)</f>
        <v>0</v>
      </c>
      <c r="F60" s="267">
        <f t="shared" si="15"/>
        <v>0</v>
      </c>
      <c r="G60" s="267">
        <f t="shared" si="15"/>
        <v>0</v>
      </c>
      <c r="H60" s="267">
        <f t="shared" si="15"/>
        <v>0</v>
      </c>
      <c r="I60" s="267">
        <f t="shared" si="15"/>
        <v>0</v>
      </c>
      <c r="J60" s="267">
        <f t="shared" si="15"/>
        <v>0</v>
      </c>
      <c r="K60" s="267">
        <f t="shared" si="15"/>
        <v>0</v>
      </c>
      <c r="L60" s="58"/>
    </row>
    <row r="61" spans="2:12" ht="15" customHeight="1" x14ac:dyDescent="0.25">
      <c r="B61" s="56"/>
      <c r="C61" s="577"/>
      <c r="D61" s="268">
        <f>IF($C$6="Cow-Calf",D60+50,IF($C$6="Ewe-Lamb",D60+10,IF($C$6="Doe-Kid",D60+10,0)))</f>
        <v>0</v>
      </c>
      <c r="E61" s="267">
        <f t="shared" si="16"/>
        <v>0</v>
      </c>
      <c r="F61" s="267">
        <f t="shared" si="15"/>
        <v>0</v>
      </c>
      <c r="G61" s="269">
        <f t="shared" si="15"/>
        <v>0</v>
      </c>
      <c r="H61" s="267">
        <f t="shared" si="15"/>
        <v>0</v>
      </c>
      <c r="I61" s="269">
        <f t="shared" si="15"/>
        <v>0</v>
      </c>
      <c r="J61" s="267">
        <f t="shared" si="15"/>
        <v>0</v>
      </c>
      <c r="K61" s="269">
        <f t="shared" si="15"/>
        <v>0</v>
      </c>
      <c r="L61" s="58"/>
    </row>
    <row r="62" spans="2:12" ht="15" customHeight="1" x14ac:dyDescent="0.25">
      <c r="B62" s="56"/>
      <c r="C62" s="578">
        <f>C65-0.1</f>
        <v>-0.1</v>
      </c>
      <c r="D62" s="266">
        <f>IF($C$6="Cow-Calf",D63-50,IF($C$6="Ewe-Lamb",D63-10,IF($C$6="Doe-Kid",D63-10,0)))</f>
        <v>0</v>
      </c>
      <c r="E62" s="292">
        <f t="shared" si="16"/>
        <v>0</v>
      </c>
      <c r="F62" s="292">
        <f t="shared" si="15"/>
        <v>0</v>
      </c>
      <c r="G62" s="267">
        <f t="shared" si="15"/>
        <v>0</v>
      </c>
      <c r="H62" s="292">
        <f t="shared" si="15"/>
        <v>0</v>
      </c>
      <c r="I62" s="267">
        <f t="shared" si="15"/>
        <v>0</v>
      </c>
      <c r="J62" s="292">
        <f t="shared" si="15"/>
        <v>0</v>
      </c>
      <c r="K62" s="267">
        <f t="shared" si="15"/>
        <v>0</v>
      </c>
      <c r="L62" s="58"/>
    </row>
    <row r="63" spans="2:12" ht="15" customHeight="1" x14ac:dyDescent="0.25">
      <c r="B63" s="56"/>
      <c r="C63" s="576"/>
      <c r="D63" s="266">
        <f>AVERAGE('Breeding LS - Input'!$I$35:$I$37)</f>
        <v>333.33333333333331</v>
      </c>
      <c r="E63" s="267">
        <f t="shared" si="16"/>
        <v>0</v>
      </c>
      <c r="F63" s="267">
        <f t="shared" si="15"/>
        <v>0</v>
      </c>
      <c r="G63" s="267">
        <f t="shared" si="15"/>
        <v>0</v>
      </c>
      <c r="H63" s="267">
        <f t="shared" si="15"/>
        <v>0</v>
      </c>
      <c r="I63" s="267">
        <f t="shared" si="15"/>
        <v>0</v>
      </c>
      <c r="J63" s="267">
        <f t="shared" si="15"/>
        <v>0</v>
      </c>
      <c r="K63" s="267">
        <f t="shared" si="15"/>
        <v>0</v>
      </c>
      <c r="L63" s="58"/>
    </row>
    <row r="64" spans="2:12" ht="15" customHeight="1" x14ac:dyDescent="0.25">
      <c r="B64" s="56"/>
      <c r="C64" s="577"/>
      <c r="D64" s="268">
        <f>IF($C$6="Cow-Calf",D63+50,IF($C$6="Ewe-Lamb",D63+10,IF($C$6="Doe-Kid",D63+10,0)))</f>
        <v>0</v>
      </c>
      <c r="E64" s="269">
        <f t="shared" si="16"/>
        <v>0</v>
      </c>
      <c r="F64" s="267">
        <f t="shared" si="15"/>
        <v>0</v>
      </c>
      <c r="G64" s="267">
        <f t="shared" si="15"/>
        <v>0</v>
      </c>
      <c r="H64" s="269">
        <f t="shared" si="15"/>
        <v>0</v>
      </c>
      <c r="I64" s="267">
        <f t="shared" si="15"/>
        <v>0</v>
      </c>
      <c r="J64" s="269">
        <f t="shared" si="15"/>
        <v>0</v>
      </c>
      <c r="K64" s="267">
        <f t="shared" si="15"/>
        <v>0</v>
      </c>
      <c r="L64" s="58"/>
    </row>
    <row r="65" spans="2:12" ht="15" customHeight="1" x14ac:dyDescent="0.25">
      <c r="B65" s="56"/>
      <c r="C65" s="578">
        <f>'Breeding LS - Input'!I24</f>
        <v>0</v>
      </c>
      <c r="D65" s="266">
        <f>IF($C$6="Cow-Calf",D66-50,IF($C$6="Ewe-Lamb",D66-10,IF($C$6="Doe-Kid",D66-10,0)))</f>
        <v>0</v>
      </c>
      <c r="E65" s="267">
        <f t="shared" si="16"/>
        <v>0</v>
      </c>
      <c r="F65" s="292">
        <f t="shared" si="15"/>
        <v>0</v>
      </c>
      <c r="G65" s="292">
        <f t="shared" si="15"/>
        <v>0</v>
      </c>
      <c r="H65" s="267">
        <f t="shared" si="15"/>
        <v>0</v>
      </c>
      <c r="I65" s="292">
        <f t="shared" si="15"/>
        <v>0</v>
      </c>
      <c r="J65" s="267">
        <f t="shared" si="15"/>
        <v>0</v>
      </c>
      <c r="K65" s="292">
        <f t="shared" si="15"/>
        <v>0</v>
      </c>
      <c r="L65" s="58"/>
    </row>
    <row r="66" spans="2:12" ht="15" customHeight="1" x14ac:dyDescent="0.25">
      <c r="B66" s="56"/>
      <c r="C66" s="576"/>
      <c r="D66" s="266">
        <f>AVERAGE('Breeding LS - Input'!$I$35:$I$37)</f>
        <v>333.33333333333331</v>
      </c>
      <c r="E66" s="267">
        <f t="shared" si="16"/>
        <v>0</v>
      </c>
      <c r="F66" s="267">
        <f t="shared" si="15"/>
        <v>0</v>
      </c>
      <c r="G66" s="267">
        <f t="shared" si="15"/>
        <v>0</v>
      </c>
      <c r="H66" s="267">
        <f t="shared" si="15"/>
        <v>0</v>
      </c>
      <c r="I66" s="267">
        <f t="shared" si="15"/>
        <v>0</v>
      </c>
      <c r="J66" s="267">
        <f t="shared" si="15"/>
        <v>0</v>
      </c>
      <c r="K66" s="267">
        <f t="shared" si="15"/>
        <v>0</v>
      </c>
      <c r="L66" s="58"/>
    </row>
    <row r="67" spans="2:12" ht="15" customHeight="1" x14ac:dyDescent="0.25">
      <c r="B67" s="56"/>
      <c r="C67" s="577"/>
      <c r="D67" s="268">
        <f>IF($C$6="Cow-Calf",D66+50,IF($C$6="Ewe-Lamb",D66+10,IF($C$6="Doe-Kid",D66+10,0)))</f>
        <v>0</v>
      </c>
      <c r="E67" s="267">
        <f t="shared" si="16"/>
        <v>0</v>
      </c>
      <c r="F67" s="269">
        <f t="shared" si="15"/>
        <v>0</v>
      </c>
      <c r="G67" s="269">
        <f t="shared" si="15"/>
        <v>0</v>
      </c>
      <c r="H67" s="267">
        <f t="shared" si="15"/>
        <v>0</v>
      </c>
      <c r="I67" s="269">
        <f t="shared" si="15"/>
        <v>0</v>
      </c>
      <c r="J67" s="267">
        <f t="shared" si="15"/>
        <v>0</v>
      </c>
      <c r="K67" s="267">
        <f t="shared" si="15"/>
        <v>0</v>
      </c>
      <c r="L67" s="58"/>
    </row>
    <row r="68" spans="2:12" ht="15" customHeight="1" x14ac:dyDescent="0.25">
      <c r="B68" s="56"/>
      <c r="C68" s="578">
        <f>C65+0.1</f>
        <v>0.1</v>
      </c>
      <c r="D68" s="266">
        <f>IF($C$6="Cow-Calf",D69-50,IF($C$6="Ewe-Lamb",D69-10,IF($C$6="Doe-Kid",D69-10,0)))</f>
        <v>0</v>
      </c>
      <c r="E68" s="292">
        <f t="shared" si="16"/>
        <v>0</v>
      </c>
      <c r="F68" s="267">
        <f t="shared" si="15"/>
        <v>0</v>
      </c>
      <c r="G68" s="267">
        <f t="shared" si="15"/>
        <v>0</v>
      </c>
      <c r="H68" s="292">
        <f t="shared" si="15"/>
        <v>0</v>
      </c>
      <c r="I68" s="267">
        <f t="shared" si="15"/>
        <v>0</v>
      </c>
      <c r="J68" s="292">
        <f t="shared" si="15"/>
        <v>0</v>
      </c>
      <c r="K68" s="292">
        <f t="shared" si="15"/>
        <v>0</v>
      </c>
      <c r="L68" s="58"/>
    </row>
    <row r="69" spans="2:12" ht="15" customHeight="1" x14ac:dyDescent="0.25">
      <c r="B69" s="56"/>
      <c r="C69" s="576"/>
      <c r="D69" s="266">
        <f>AVERAGE('Breeding LS - Input'!$I$35:$I$37)</f>
        <v>333.33333333333331</v>
      </c>
      <c r="E69" s="267">
        <f t="shared" si="16"/>
        <v>0</v>
      </c>
      <c r="F69" s="267">
        <f t="shared" si="15"/>
        <v>0</v>
      </c>
      <c r="G69" s="267">
        <f t="shared" si="15"/>
        <v>0</v>
      </c>
      <c r="H69" s="267">
        <f t="shared" si="15"/>
        <v>0</v>
      </c>
      <c r="I69" s="267">
        <f t="shared" si="15"/>
        <v>0</v>
      </c>
      <c r="J69" s="267">
        <f t="shared" si="15"/>
        <v>0</v>
      </c>
      <c r="K69" s="267">
        <f t="shared" si="15"/>
        <v>0</v>
      </c>
      <c r="L69" s="58"/>
    </row>
    <row r="70" spans="2:12" ht="15" customHeight="1" x14ac:dyDescent="0.25">
      <c r="B70" s="56"/>
      <c r="C70" s="577"/>
      <c r="D70" s="266">
        <f>IF($C$6="Cow-Calf",D69+50,IF($C$6="Ewe-Lamb",D69+10,IF($C$6="Doe-Kid",D69+10,0)))</f>
        <v>0</v>
      </c>
      <c r="E70" s="267">
        <f t="shared" si="16"/>
        <v>0</v>
      </c>
      <c r="F70" s="267">
        <f t="shared" si="15"/>
        <v>0</v>
      </c>
      <c r="G70" s="269">
        <f t="shared" si="15"/>
        <v>0</v>
      </c>
      <c r="H70" s="269">
        <f t="shared" si="15"/>
        <v>0</v>
      </c>
      <c r="I70" s="267">
        <f t="shared" si="15"/>
        <v>0</v>
      </c>
      <c r="J70" s="269">
        <f t="shared" si="15"/>
        <v>0</v>
      </c>
      <c r="K70" s="267">
        <f t="shared" si="15"/>
        <v>0</v>
      </c>
      <c r="L70" s="58"/>
    </row>
    <row r="71" spans="2:12" ht="15" customHeight="1" x14ac:dyDescent="0.25">
      <c r="B71" s="56"/>
      <c r="C71" s="578">
        <f>C65+0.2</f>
        <v>0.2</v>
      </c>
      <c r="D71" s="415">
        <f>IF($C$6="Cow-Calf",D72-50,IF($C$6="Ewe-Lamb",D72-10,IF($C$6="Doe-Kid",D72-10,0)))</f>
        <v>0</v>
      </c>
      <c r="E71" s="292">
        <f t="shared" si="16"/>
        <v>0</v>
      </c>
      <c r="F71" s="292">
        <f t="shared" si="15"/>
        <v>0</v>
      </c>
      <c r="G71" s="267">
        <f t="shared" si="15"/>
        <v>0</v>
      </c>
      <c r="H71" s="267">
        <f t="shared" si="15"/>
        <v>0</v>
      </c>
      <c r="I71" s="292">
        <f t="shared" si="15"/>
        <v>0</v>
      </c>
      <c r="J71" s="267">
        <f t="shared" si="15"/>
        <v>0</v>
      </c>
      <c r="K71" s="292">
        <f t="shared" si="15"/>
        <v>0</v>
      </c>
      <c r="L71" s="58"/>
    </row>
    <row r="72" spans="2:12" ht="15" customHeight="1" x14ac:dyDescent="0.25">
      <c r="B72" s="56"/>
      <c r="C72" s="576"/>
      <c r="D72" s="266">
        <f>AVERAGE('Breeding LS - Input'!$I$35:$I$37)</f>
        <v>333.33333333333331</v>
      </c>
      <c r="E72" s="267">
        <f t="shared" si="16"/>
        <v>0</v>
      </c>
      <c r="F72" s="267">
        <f t="shared" si="15"/>
        <v>0</v>
      </c>
      <c r="G72" s="267">
        <f t="shared" si="15"/>
        <v>0</v>
      </c>
      <c r="H72" s="267">
        <f t="shared" si="15"/>
        <v>0</v>
      </c>
      <c r="I72" s="267">
        <f t="shared" si="15"/>
        <v>0</v>
      </c>
      <c r="J72" s="267">
        <f t="shared" si="15"/>
        <v>0</v>
      </c>
      <c r="K72" s="267">
        <f t="shared" si="15"/>
        <v>0</v>
      </c>
      <c r="L72" s="58"/>
    </row>
    <row r="73" spans="2:12" ht="15" customHeight="1" x14ac:dyDescent="0.25">
      <c r="B73" s="56"/>
      <c r="C73" s="577"/>
      <c r="D73" s="268">
        <f>IF($C$6="Cow-Calf",D72+50,IF($C$6="Ewe-Lamb",D72+10,IF($C$6="Doe-Kid",D72+10,0)))</f>
        <v>0</v>
      </c>
      <c r="E73" s="267">
        <f t="shared" si="16"/>
        <v>0</v>
      </c>
      <c r="F73" s="267">
        <f t="shared" si="15"/>
        <v>0</v>
      </c>
      <c r="G73" s="269">
        <f t="shared" si="15"/>
        <v>0</v>
      </c>
      <c r="H73" s="269">
        <f t="shared" si="15"/>
        <v>0</v>
      </c>
      <c r="I73" s="267">
        <f t="shared" si="15"/>
        <v>0</v>
      </c>
      <c r="J73" s="267">
        <f t="shared" si="15"/>
        <v>0</v>
      </c>
      <c r="K73" s="269">
        <f t="shared" si="15"/>
        <v>0</v>
      </c>
      <c r="L73" s="58"/>
    </row>
    <row r="74" spans="2:12" ht="15" customHeight="1" thickBot="1" x14ac:dyDescent="0.3">
      <c r="B74" s="59"/>
      <c r="C74" s="261" t="s">
        <v>450</v>
      </c>
      <c r="D74" s="270"/>
      <c r="E74" s="293"/>
      <c r="F74" s="293"/>
      <c r="G74" s="270"/>
      <c r="H74" s="271"/>
      <c r="I74" s="294"/>
      <c r="J74" s="294"/>
      <c r="K74" s="271"/>
      <c r="L74" s="60"/>
    </row>
    <row r="75" spans="2:12" ht="15" customHeight="1" x14ac:dyDescent="0.25">
      <c r="C75" s="259"/>
      <c r="D75" s="259"/>
      <c r="E75" s="259"/>
      <c r="F75" s="259"/>
      <c r="G75" s="259"/>
      <c r="H75" s="260"/>
      <c r="I75" s="260"/>
      <c r="J75" s="260"/>
      <c r="K75" s="260"/>
    </row>
    <row r="86" spans="30:31" ht="15" customHeight="1" x14ac:dyDescent="0.25">
      <c r="AD86" s="551" t="s">
        <v>428</v>
      </c>
      <c r="AE86" s="551"/>
    </row>
    <row r="87" spans="30:31" ht="15" customHeight="1" x14ac:dyDescent="0.25">
      <c r="AD87" s="24" t="s">
        <v>429</v>
      </c>
      <c r="AE87" s="24"/>
    </row>
    <row r="88" spans="30:31" ht="15" customHeight="1" x14ac:dyDescent="0.25">
      <c r="AD88" s="404" t="s">
        <v>430</v>
      </c>
      <c r="AE88" s="249">
        <f>(General!E49*General!G49)+(General!E50*General!G50)+(General!E51*General!G51)+(General!E52*General!G52)+(General!E53*General!G53)+(General!E54*General!G54)</f>
        <v>0</v>
      </c>
    </row>
    <row r="89" spans="30:31" ht="15" customHeight="1" x14ac:dyDescent="0.25">
      <c r="AD89" s="405" t="s">
        <v>46</v>
      </c>
      <c r="AE89" s="251">
        <f>'Crop 5 - Input'!L80</f>
        <v>0</v>
      </c>
    </row>
    <row r="90" spans="30:31" ht="15" customHeight="1" x14ac:dyDescent="0.25">
      <c r="AD90" s="404" t="s">
        <v>76</v>
      </c>
      <c r="AE90" s="249">
        <f>SUM(AE88:AE89)</f>
        <v>0</v>
      </c>
    </row>
    <row r="91" spans="30:31" ht="15" customHeight="1" x14ac:dyDescent="0.25">
      <c r="AD91" s="24" t="s">
        <v>431</v>
      </c>
      <c r="AE91" s="249">
        <f>AE88*General!U58</f>
        <v>0</v>
      </c>
    </row>
    <row r="92" spans="30:31" ht="15" customHeight="1" thickBot="1" x14ac:dyDescent="0.3">
      <c r="AD92" s="252" t="s">
        <v>432</v>
      </c>
      <c r="AE92" s="253" t="e">
        <f>AE88*General!#REF!</f>
        <v>#REF!</v>
      </c>
    </row>
    <row r="93" spans="30:31" ht="15" customHeight="1" thickTop="1" x14ac:dyDescent="0.25">
      <c r="AD93" s="24" t="s">
        <v>168</v>
      </c>
      <c r="AE93" s="249" t="e">
        <f>AE90+AE91+AE92</f>
        <v>#REF!</v>
      </c>
    </row>
  </sheetData>
  <sheetProtection algorithmName="SHA-512" hashValue="+OvPhqpqp1XsHOb7jcmo2EHk8P6uZayRfQqiqWmBXPQ+RQJ0BJwIrkUrhZNBAT5R2mneIbDiQNXXA2lINFpxjQ==" saltValue="A1z3z0QylPtVm7rvjweb6A==" spinCount="100000" sheet="1" objects="1" scenarios="1"/>
  <mergeCells count="28">
    <mergeCell ref="C3:K3"/>
    <mergeCell ref="I8:K8"/>
    <mergeCell ref="AD86:AE86"/>
    <mergeCell ref="E57:K57"/>
    <mergeCell ref="C59:C61"/>
    <mergeCell ref="C62:C64"/>
    <mergeCell ref="C65:C67"/>
    <mergeCell ref="C68:C70"/>
    <mergeCell ref="C71:C73"/>
    <mergeCell ref="B56:L56"/>
    <mergeCell ref="B7:L7"/>
    <mergeCell ref="B22:L22"/>
    <mergeCell ref="C36:D36"/>
    <mergeCell ref="C31:F31"/>
    <mergeCell ref="C32:F32"/>
    <mergeCell ref="C27:F27"/>
    <mergeCell ref="C6:E6"/>
    <mergeCell ref="C4:K4"/>
    <mergeCell ref="C28:F28"/>
    <mergeCell ref="C29:F29"/>
    <mergeCell ref="C30:F30"/>
    <mergeCell ref="I23:K23"/>
    <mergeCell ref="G6:H6"/>
    <mergeCell ref="C12:D12"/>
    <mergeCell ref="C15:E15"/>
    <mergeCell ref="C16:E16"/>
    <mergeCell ref="C13:E13"/>
    <mergeCell ref="C14:E14"/>
  </mergeCells>
  <printOptions horizontalCentered="1"/>
  <pageMargins left="0.45" right="0.45" top="0.5" bottom="0.5" header="0" footer="0"/>
  <pageSetup scale="68" orientation="portrait" horizontalDpi="4294967295" verticalDpi="4294967295"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A478-0C2A-48E2-989A-5BA80EB51066}">
  <dimension ref="A1:AG84"/>
  <sheetViews>
    <sheetView showGridLines="0" showRowColHeaders="0" zoomScale="120" zoomScaleNormal="120" workbookViewId="0">
      <selection activeCell="H2" sqref="H2:L2"/>
    </sheetView>
  </sheetViews>
  <sheetFormatPr defaultColWidth="11.42578125" defaultRowHeight="15" customHeight="1" x14ac:dyDescent="0.25"/>
  <cols>
    <col min="1" max="1" width="2.85546875" style="150" customWidth="1"/>
    <col min="2" max="2" width="0.85546875" style="150" customWidth="1"/>
    <col min="3" max="3" width="1.7109375" style="150" customWidth="1"/>
    <col min="4" max="4" width="23.7109375" style="150" customWidth="1"/>
    <col min="5" max="5" width="0.85546875" style="150" customWidth="1"/>
    <col min="6" max="6" width="8.85546875" style="150" customWidth="1"/>
    <col min="7" max="7" width="0.85546875" style="150" customWidth="1"/>
    <col min="8" max="8" width="9.85546875" style="150" customWidth="1"/>
    <col min="9" max="9" width="0.85546875" style="150" customWidth="1"/>
    <col min="10" max="10" width="8.85546875" style="150" customWidth="1"/>
    <col min="11" max="11" width="0.85546875" style="150" customWidth="1"/>
    <col min="12" max="14" width="8.85546875" style="150" customWidth="1"/>
    <col min="15" max="15" width="0.85546875" style="150" customWidth="1"/>
    <col min="16" max="16" width="2.85546875" style="150" customWidth="1"/>
    <col min="17" max="17" width="0.85546875" style="150" customWidth="1"/>
    <col min="18" max="29" width="4.85546875" style="150" customWidth="1"/>
    <col min="30" max="30" width="0.85546875" style="150" customWidth="1"/>
    <col min="31" max="31" width="10.85546875" style="150" customWidth="1"/>
    <col min="32" max="259" width="11.42578125" style="150"/>
    <col min="260" max="260" width="4.85546875" style="150" customWidth="1"/>
    <col min="261" max="261" width="0.85546875" style="150" customWidth="1"/>
    <col min="262" max="262" width="20.85546875" style="150" customWidth="1"/>
    <col min="263" max="268" width="10.85546875" style="150" customWidth="1"/>
    <col min="269" max="269" width="0.85546875" style="150" customWidth="1"/>
    <col min="270" max="515" width="11.42578125" style="150"/>
    <col min="516" max="516" width="4.85546875" style="150" customWidth="1"/>
    <col min="517" max="517" width="0.85546875" style="150" customWidth="1"/>
    <col min="518" max="518" width="20.85546875" style="150" customWidth="1"/>
    <col min="519" max="524" width="10.85546875" style="150" customWidth="1"/>
    <col min="525" max="525" width="0.85546875" style="150" customWidth="1"/>
    <col min="526" max="771" width="11.42578125" style="150"/>
    <col min="772" max="772" width="4.85546875" style="150" customWidth="1"/>
    <col min="773" max="773" width="0.85546875" style="150" customWidth="1"/>
    <col min="774" max="774" width="20.85546875" style="150" customWidth="1"/>
    <col min="775" max="780" width="10.85546875" style="150" customWidth="1"/>
    <col min="781" max="781" width="0.85546875" style="150" customWidth="1"/>
    <col min="782" max="1027" width="11.42578125" style="150"/>
    <col min="1028" max="1028" width="4.85546875" style="150" customWidth="1"/>
    <col min="1029" max="1029" width="0.85546875" style="150" customWidth="1"/>
    <col min="1030" max="1030" width="20.85546875" style="150" customWidth="1"/>
    <col min="1031" max="1036" width="10.85546875" style="150" customWidth="1"/>
    <col min="1037" max="1037" width="0.85546875" style="150" customWidth="1"/>
    <col min="1038" max="1283" width="11.42578125" style="150"/>
    <col min="1284" max="1284" width="4.85546875" style="150" customWidth="1"/>
    <col min="1285" max="1285" width="0.85546875" style="150" customWidth="1"/>
    <col min="1286" max="1286" width="20.85546875" style="150" customWidth="1"/>
    <col min="1287" max="1292" width="10.85546875" style="150" customWidth="1"/>
    <col min="1293" max="1293" width="0.85546875" style="150" customWidth="1"/>
    <col min="1294" max="1539" width="11.42578125" style="150"/>
    <col min="1540" max="1540" width="4.85546875" style="150" customWidth="1"/>
    <col min="1541" max="1541" width="0.85546875" style="150" customWidth="1"/>
    <col min="1542" max="1542" width="20.85546875" style="150" customWidth="1"/>
    <col min="1543" max="1548" width="10.85546875" style="150" customWidth="1"/>
    <col min="1549" max="1549" width="0.85546875" style="150" customWidth="1"/>
    <col min="1550" max="1795" width="11.42578125" style="150"/>
    <col min="1796" max="1796" width="4.85546875" style="150" customWidth="1"/>
    <col min="1797" max="1797" width="0.85546875" style="150" customWidth="1"/>
    <col min="1798" max="1798" width="20.85546875" style="150" customWidth="1"/>
    <col min="1799" max="1804" width="10.85546875" style="150" customWidth="1"/>
    <col min="1805" max="1805" width="0.85546875" style="150" customWidth="1"/>
    <col min="1806" max="2051" width="11.42578125" style="150"/>
    <col min="2052" max="2052" width="4.85546875" style="150" customWidth="1"/>
    <col min="2053" max="2053" width="0.85546875" style="150" customWidth="1"/>
    <col min="2054" max="2054" width="20.85546875" style="150" customWidth="1"/>
    <col min="2055" max="2060" width="10.85546875" style="150" customWidth="1"/>
    <col min="2061" max="2061" width="0.85546875" style="150" customWidth="1"/>
    <col min="2062" max="2307" width="11.42578125" style="150"/>
    <col min="2308" max="2308" width="4.85546875" style="150" customWidth="1"/>
    <col min="2309" max="2309" width="0.85546875" style="150" customWidth="1"/>
    <col min="2310" max="2310" width="20.85546875" style="150" customWidth="1"/>
    <col min="2311" max="2316" width="10.85546875" style="150" customWidth="1"/>
    <col min="2317" max="2317" width="0.85546875" style="150" customWidth="1"/>
    <col min="2318" max="2563" width="11.42578125" style="150"/>
    <col min="2564" max="2564" width="4.85546875" style="150" customWidth="1"/>
    <col min="2565" max="2565" width="0.85546875" style="150" customWidth="1"/>
    <col min="2566" max="2566" width="20.85546875" style="150" customWidth="1"/>
    <col min="2567" max="2572" width="10.85546875" style="150" customWidth="1"/>
    <col min="2573" max="2573" width="0.85546875" style="150" customWidth="1"/>
    <col min="2574" max="2819" width="11.42578125" style="150"/>
    <col min="2820" max="2820" width="4.85546875" style="150" customWidth="1"/>
    <col min="2821" max="2821" width="0.85546875" style="150" customWidth="1"/>
    <col min="2822" max="2822" width="20.85546875" style="150" customWidth="1"/>
    <col min="2823" max="2828" width="10.85546875" style="150" customWidth="1"/>
    <col min="2829" max="2829" width="0.85546875" style="150" customWidth="1"/>
    <col min="2830" max="3075" width="11.42578125" style="150"/>
    <col min="3076" max="3076" width="4.85546875" style="150" customWidth="1"/>
    <col min="3077" max="3077" width="0.85546875" style="150" customWidth="1"/>
    <col min="3078" max="3078" width="20.85546875" style="150" customWidth="1"/>
    <col min="3079" max="3084" width="10.85546875" style="150" customWidth="1"/>
    <col min="3085" max="3085" width="0.85546875" style="150" customWidth="1"/>
    <col min="3086" max="3331" width="11.42578125" style="150"/>
    <col min="3332" max="3332" width="4.85546875" style="150" customWidth="1"/>
    <col min="3333" max="3333" width="0.85546875" style="150" customWidth="1"/>
    <col min="3334" max="3334" width="20.85546875" style="150" customWidth="1"/>
    <col min="3335" max="3340" width="10.85546875" style="150" customWidth="1"/>
    <col min="3341" max="3341" width="0.85546875" style="150" customWidth="1"/>
    <col min="3342" max="3587" width="11.42578125" style="150"/>
    <col min="3588" max="3588" width="4.85546875" style="150" customWidth="1"/>
    <col min="3589" max="3589" width="0.85546875" style="150" customWidth="1"/>
    <col min="3590" max="3590" width="20.85546875" style="150" customWidth="1"/>
    <col min="3591" max="3596" width="10.85546875" style="150" customWidth="1"/>
    <col min="3597" max="3597" width="0.85546875" style="150" customWidth="1"/>
    <col min="3598" max="3843" width="11.42578125" style="150"/>
    <col min="3844" max="3844" width="4.85546875" style="150" customWidth="1"/>
    <col min="3845" max="3845" width="0.85546875" style="150" customWidth="1"/>
    <col min="3846" max="3846" width="20.85546875" style="150" customWidth="1"/>
    <col min="3847" max="3852" width="10.85546875" style="150" customWidth="1"/>
    <col min="3853" max="3853" width="0.85546875" style="150" customWidth="1"/>
    <col min="3854" max="4099" width="11.42578125" style="150"/>
    <col min="4100" max="4100" width="4.85546875" style="150" customWidth="1"/>
    <col min="4101" max="4101" width="0.85546875" style="150" customWidth="1"/>
    <col min="4102" max="4102" width="20.85546875" style="150" customWidth="1"/>
    <col min="4103" max="4108" width="10.85546875" style="150" customWidth="1"/>
    <col min="4109" max="4109" width="0.85546875" style="150" customWidth="1"/>
    <col min="4110" max="4355" width="11.42578125" style="150"/>
    <col min="4356" max="4356" width="4.85546875" style="150" customWidth="1"/>
    <col min="4357" max="4357" width="0.85546875" style="150" customWidth="1"/>
    <col min="4358" max="4358" width="20.85546875" style="150" customWidth="1"/>
    <col min="4359" max="4364" width="10.85546875" style="150" customWidth="1"/>
    <col min="4365" max="4365" width="0.85546875" style="150" customWidth="1"/>
    <col min="4366" max="4611" width="11.42578125" style="150"/>
    <col min="4612" max="4612" width="4.85546875" style="150" customWidth="1"/>
    <col min="4613" max="4613" width="0.85546875" style="150" customWidth="1"/>
    <col min="4614" max="4614" width="20.85546875" style="150" customWidth="1"/>
    <col min="4615" max="4620" width="10.85546875" style="150" customWidth="1"/>
    <col min="4621" max="4621" width="0.85546875" style="150" customWidth="1"/>
    <col min="4622" max="4867" width="11.42578125" style="150"/>
    <col min="4868" max="4868" width="4.85546875" style="150" customWidth="1"/>
    <col min="4869" max="4869" width="0.85546875" style="150" customWidth="1"/>
    <col min="4870" max="4870" width="20.85546875" style="150" customWidth="1"/>
    <col min="4871" max="4876" width="10.85546875" style="150" customWidth="1"/>
    <col min="4877" max="4877" width="0.85546875" style="150" customWidth="1"/>
    <col min="4878" max="5123" width="11.42578125" style="150"/>
    <col min="5124" max="5124" width="4.85546875" style="150" customWidth="1"/>
    <col min="5125" max="5125" width="0.85546875" style="150" customWidth="1"/>
    <col min="5126" max="5126" width="20.85546875" style="150" customWidth="1"/>
    <col min="5127" max="5132" width="10.85546875" style="150" customWidth="1"/>
    <col min="5133" max="5133" width="0.85546875" style="150" customWidth="1"/>
    <col min="5134" max="5379" width="11.42578125" style="150"/>
    <col min="5380" max="5380" width="4.85546875" style="150" customWidth="1"/>
    <col min="5381" max="5381" width="0.85546875" style="150" customWidth="1"/>
    <col min="5382" max="5382" width="20.85546875" style="150" customWidth="1"/>
    <col min="5383" max="5388" width="10.85546875" style="150" customWidth="1"/>
    <col min="5389" max="5389" width="0.85546875" style="150" customWidth="1"/>
    <col min="5390" max="5635" width="11.42578125" style="150"/>
    <col min="5636" max="5636" width="4.85546875" style="150" customWidth="1"/>
    <col min="5637" max="5637" width="0.85546875" style="150" customWidth="1"/>
    <col min="5638" max="5638" width="20.85546875" style="150" customWidth="1"/>
    <col min="5639" max="5644" width="10.85546875" style="150" customWidth="1"/>
    <col min="5645" max="5645" width="0.85546875" style="150" customWidth="1"/>
    <col min="5646" max="5891" width="11.42578125" style="150"/>
    <col min="5892" max="5892" width="4.85546875" style="150" customWidth="1"/>
    <col min="5893" max="5893" width="0.85546875" style="150" customWidth="1"/>
    <col min="5894" max="5894" width="20.85546875" style="150" customWidth="1"/>
    <col min="5895" max="5900" width="10.85546875" style="150" customWidth="1"/>
    <col min="5901" max="5901" width="0.85546875" style="150" customWidth="1"/>
    <col min="5902" max="6147" width="11.42578125" style="150"/>
    <col min="6148" max="6148" width="4.85546875" style="150" customWidth="1"/>
    <col min="6149" max="6149" width="0.85546875" style="150" customWidth="1"/>
    <col min="6150" max="6150" width="20.85546875" style="150" customWidth="1"/>
    <col min="6151" max="6156" width="10.85546875" style="150" customWidth="1"/>
    <col min="6157" max="6157" width="0.85546875" style="150" customWidth="1"/>
    <col min="6158" max="6403" width="11.42578125" style="150"/>
    <col min="6404" max="6404" width="4.85546875" style="150" customWidth="1"/>
    <col min="6405" max="6405" width="0.85546875" style="150" customWidth="1"/>
    <col min="6406" max="6406" width="20.85546875" style="150" customWidth="1"/>
    <col min="6407" max="6412" width="10.85546875" style="150" customWidth="1"/>
    <col min="6413" max="6413" width="0.85546875" style="150" customWidth="1"/>
    <col min="6414" max="6659" width="11.42578125" style="150"/>
    <col min="6660" max="6660" width="4.85546875" style="150" customWidth="1"/>
    <col min="6661" max="6661" width="0.85546875" style="150" customWidth="1"/>
    <col min="6662" max="6662" width="20.85546875" style="150" customWidth="1"/>
    <col min="6663" max="6668" width="10.85546875" style="150" customWidth="1"/>
    <col min="6669" max="6669" width="0.85546875" style="150" customWidth="1"/>
    <col min="6670" max="6915" width="11.42578125" style="150"/>
    <col min="6916" max="6916" width="4.85546875" style="150" customWidth="1"/>
    <col min="6917" max="6917" width="0.85546875" style="150" customWidth="1"/>
    <col min="6918" max="6918" width="20.85546875" style="150" customWidth="1"/>
    <col min="6919" max="6924" width="10.85546875" style="150" customWidth="1"/>
    <col min="6925" max="6925" width="0.85546875" style="150" customWidth="1"/>
    <col min="6926" max="7171" width="11.42578125" style="150"/>
    <col min="7172" max="7172" width="4.85546875" style="150" customWidth="1"/>
    <col min="7173" max="7173" width="0.85546875" style="150" customWidth="1"/>
    <col min="7174" max="7174" width="20.85546875" style="150" customWidth="1"/>
    <col min="7175" max="7180" width="10.85546875" style="150" customWidth="1"/>
    <col min="7181" max="7181" width="0.85546875" style="150" customWidth="1"/>
    <col min="7182" max="7427" width="11.42578125" style="150"/>
    <col min="7428" max="7428" width="4.85546875" style="150" customWidth="1"/>
    <col min="7429" max="7429" width="0.85546875" style="150" customWidth="1"/>
    <col min="7430" max="7430" width="20.85546875" style="150" customWidth="1"/>
    <col min="7431" max="7436" width="10.85546875" style="150" customWidth="1"/>
    <col min="7437" max="7437" width="0.85546875" style="150" customWidth="1"/>
    <col min="7438" max="7683" width="11.42578125" style="150"/>
    <col min="7684" max="7684" width="4.85546875" style="150" customWidth="1"/>
    <col min="7685" max="7685" width="0.85546875" style="150" customWidth="1"/>
    <col min="7686" max="7686" width="20.85546875" style="150" customWidth="1"/>
    <col min="7687" max="7692" width="10.85546875" style="150" customWidth="1"/>
    <col min="7693" max="7693" width="0.85546875" style="150" customWidth="1"/>
    <col min="7694" max="7939" width="11.42578125" style="150"/>
    <col min="7940" max="7940" width="4.85546875" style="150" customWidth="1"/>
    <col min="7941" max="7941" width="0.85546875" style="150" customWidth="1"/>
    <col min="7942" max="7942" width="20.85546875" style="150" customWidth="1"/>
    <col min="7943" max="7948" width="10.85546875" style="150" customWidth="1"/>
    <col min="7949" max="7949" width="0.85546875" style="150" customWidth="1"/>
    <col min="7950" max="8195" width="11.42578125" style="150"/>
    <col min="8196" max="8196" width="4.85546875" style="150" customWidth="1"/>
    <col min="8197" max="8197" width="0.85546875" style="150" customWidth="1"/>
    <col min="8198" max="8198" width="20.85546875" style="150" customWidth="1"/>
    <col min="8199" max="8204" width="10.85546875" style="150" customWidth="1"/>
    <col min="8205" max="8205" width="0.85546875" style="150" customWidth="1"/>
    <col min="8206" max="8451" width="11.42578125" style="150"/>
    <col min="8452" max="8452" width="4.85546875" style="150" customWidth="1"/>
    <col min="8453" max="8453" width="0.85546875" style="150" customWidth="1"/>
    <col min="8454" max="8454" width="20.85546875" style="150" customWidth="1"/>
    <col min="8455" max="8460" width="10.85546875" style="150" customWidth="1"/>
    <col min="8461" max="8461" width="0.85546875" style="150" customWidth="1"/>
    <col min="8462" max="8707" width="11.42578125" style="150"/>
    <col min="8708" max="8708" width="4.85546875" style="150" customWidth="1"/>
    <col min="8709" max="8709" width="0.85546875" style="150" customWidth="1"/>
    <col min="8710" max="8710" width="20.85546875" style="150" customWidth="1"/>
    <col min="8711" max="8716" width="10.85546875" style="150" customWidth="1"/>
    <col min="8717" max="8717" width="0.85546875" style="150" customWidth="1"/>
    <col min="8718" max="8963" width="11.42578125" style="150"/>
    <col min="8964" max="8964" width="4.85546875" style="150" customWidth="1"/>
    <col min="8965" max="8965" width="0.85546875" style="150" customWidth="1"/>
    <col min="8966" max="8966" width="20.85546875" style="150" customWidth="1"/>
    <col min="8967" max="8972" width="10.85546875" style="150" customWidth="1"/>
    <col min="8973" max="8973" width="0.85546875" style="150" customWidth="1"/>
    <col min="8974" max="9219" width="11.42578125" style="150"/>
    <col min="9220" max="9220" width="4.85546875" style="150" customWidth="1"/>
    <col min="9221" max="9221" width="0.85546875" style="150" customWidth="1"/>
    <col min="9222" max="9222" width="20.85546875" style="150" customWidth="1"/>
    <col min="9223" max="9228" width="10.85546875" style="150" customWidth="1"/>
    <col min="9229" max="9229" width="0.85546875" style="150" customWidth="1"/>
    <col min="9230" max="9475" width="11.42578125" style="150"/>
    <col min="9476" max="9476" width="4.85546875" style="150" customWidth="1"/>
    <col min="9477" max="9477" width="0.85546875" style="150" customWidth="1"/>
    <col min="9478" max="9478" width="20.85546875" style="150" customWidth="1"/>
    <col min="9479" max="9484" width="10.85546875" style="150" customWidth="1"/>
    <col min="9485" max="9485" width="0.85546875" style="150" customWidth="1"/>
    <col min="9486" max="9731" width="11.42578125" style="150"/>
    <col min="9732" max="9732" width="4.85546875" style="150" customWidth="1"/>
    <col min="9733" max="9733" width="0.85546875" style="150" customWidth="1"/>
    <col min="9734" max="9734" width="20.85546875" style="150" customWidth="1"/>
    <col min="9735" max="9740" width="10.85546875" style="150" customWidth="1"/>
    <col min="9741" max="9741" width="0.85546875" style="150" customWidth="1"/>
    <col min="9742" max="9987" width="11.42578125" style="150"/>
    <col min="9988" max="9988" width="4.85546875" style="150" customWidth="1"/>
    <col min="9989" max="9989" width="0.85546875" style="150" customWidth="1"/>
    <col min="9990" max="9990" width="20.85546875" style="150" customWidth="1"/>
    <col min="9991" max="9996" width="10.85546875" style="150" customWidth="1"/>
    <col min="9997" max="9997" width="0.85546875" style="150" customWidth="1"/>
    <col min="9998" max="10243" width="11.42578125" style="150"/>
    <col min="10244" max="10244" width="4.85546875" style="150" customWidth="1"/>
    <col min="10245" max="10245" width="0.85546875" style="150" customWidth="1"/>
    <col min="10246" max="10246" width="20.85546875" style="150" customWidth="1"/>
    <col min="10247" max="10252" width="10.85546875" style="150" customWidth="1"/>
    <col min="10253" max="10253" width="0.85546875" style="150" customWidth="1"/>
    <col min="10254" max="10499" width="11.42578125" style="150"/>
    <col min="10500" max="10500" width="4.85546875" style="150" customWidth="1"/>
    <col min="10501" max="10501" width="0.85546875" style="150" customWidth="1"/>
    <col min="10502" max="10502" width="20.85546875" style="150" customWidth="1"/>
    <col min="10503" max="10508" width="10.85546875" style="150" customWidth="1"/>
    <col min="10509" max="10509" width="0.85546875" style="150" customWidth="1"/>
    <col min="10510" max="10755" width="11.42578125" style="150"/>
    <col min="10756" max="10756" width="4.85546875" style="150" customWidth="1"/>
    <col min="10757" max="10757" width="0.85546875" style="150" customWidth="1"/>
    <col min="10758" max="10758" width="20.85546875" style="150" customWidth="1"/>
    <col min="10759" max="10764" width="10.85546875" style="150" customWidth="1"/>
    <col min="10765" max="10765" width="0.85546875" style="150" customWidth="1"/>
    <col min="10766" max="11011" width="11.42578125" style="150"/>
    <col min="11012" max="11012" width="4.85546875" style="150" customWidth="1"/>
    <col min="11013" max="11013" width="0.85546875" style="150" customWidth="1"/>
    <col min="11014" max="11014" width="20.85546875" style="150" customWidth="1"/>
    <col min="11015" max="11020" width="10.85546875" style="150" customWidth="1"/>
    <col min="11021" max="11021" width="0.85546875" style="150" customWidth="1"/>
    <col min="11022" max="11267" width="11.42578125" style="150"/>
    <col min="11268" max="11268" width="4.85546875" style="150" customWidth="1"/>
    <col min="11269" max="11269" width="0.85546875" style="150" customWidth="1"/>
    <col min="11270" max="11270" width="20.85546875" style="150" customWidth="1"/>
    <col min="11271" max="11276" width="10.85546875" style="150" customWidth="1"/>
    <col min="11277" max="11277" width="0.85546875" style="150" customWidth="1"/>
    <col min="11278" max="11523" width="11.42578125" style="150"/>
    <col min="11524" max="11524" width="4.85546875" style="150" customWidth="1"/>
    <col min="11525" max="11525" width="0.85546875" style="150" customWidth="1"/>
    <col min="11526" max="11526" width="20.85546875" style="150" customWidth="1"/>
    <col min="11527" max="11532" width="10.85546875" style="150" customWidth="1"/>
    <col min="11533" max="11533" width="0.85546875" style="150" customWidth="1"/>
    <col min="11534" max="11779" width="11.42578125" style="150"/>
    <col min="11780" max="11780" width="4.85546875" style="150" customWidth="1"/>
    <col min="11781" max="11781" width="0.85546875" style="150" customWidth="1"/>
    <col min="11782" max="11782" width="20.85546875" style="150" customWidth="1"/>
    <col min="11783" max="11788" width="10.85546875" style="150" customWidth="1"/>
    <col min="11789" max="11789" width="0.85546875" style="150" customWidth="1"/>
    <col min="11790" max="12035" width="11.42578125" style="150"/>
    <col min="12036" max="12036" width="4.85546875" style="150" customWidth="1"/>
    <col min="12037" max="12037" width="0.85546875" style="150" customWidth="1"/>
    <col min="12038" max="12038" width="20.85546875" style="150" customWidth="1"/>
    <col min="12039" max="12044" width="10.85546875" style="150" customWidth="1"/>
    <col min="12045" max="12045" width="0.85546875" style="150" customWidth="1"/>
    <col min="12046" max="12291" width="11.42578125" style="150"/>
    <col min="12292" max="12292" width="4.85546875" style="150" customWidth="1"/>
    <col min="12293" max="12293" width="0.85546875" style="150" customWidth="1"/>
    <col min="12294" max="12294" width="20.85546875" style="150" customWidth="1"/>
    <col min="12295" max="12300" width="10.85546875" style="150" customWidth="1"/>
    <col min="12301" max="12301" width="0.85546875" style="150" customWidth="1"/>
    <col min="12302" max="12547" width="11.42578125" style="150"/>
    <col min="12548" max="12548" width="4.85546875" style="150" customWidth="1"/>
    <col min="12549" max="12549" width="0.85546875" style="150" customWidth="1"/>
    <col min="12550" max="12550" width="20.85546875" style="150" customWidth="1"/>
    <col min="12551" max="12556" width="10.85546875" style="150" customWidth="1"/>
    <col min="12557" max="12557" width="0.85546875" style="150" customWidth="1"/>
    <col min="12558" max="12803" width="11.42578125" style="150"/>
    <col min="12804" max="12804" width="4.85546875" style="150" customWidth="1"/>
    <col min="12805" max="12805" width="0.85546875" style="150" customWidth="1"/>
    <col min="12806" max="12806" width="20.85546875" style="150" customWidth="1"/>
    <col min="12807" max="12812" width="10.85546875" style="150" customWidth="1"/>
    <col min="12813" max="12813" width="0.85546875" style="150" customWidth="1"/>
    <col min="12814" max="13059" width="11.42578125" style="150"/>
    <col min="13060" max="13060" width="4.85546875" style="150" customWidth="1"/>
    <col min="13061" max="13061" width="0.85546875" style="150" customWidth="1"/>
    <col min="13062" max="13062" width="20.85546875" style="150" customWidth="1"/>
    <col min="13063" max="13068" width="10.85546875" style="150" customWidth="1"/>
    <col min="13069" max="13069" width="0.85546875" style="150" customWidth="1"/>
    <col min="13070" max="13315" width="11.42578125" style="150"/>
    <col min="13316" max="13316" width="4.85546875" style="150" customWidth="1"/>
    <col min="13317" max="13317" width="0.85546875" style="150" customWidth="1"/>
    <col min="13318" max="13318" width="20.85546875" style="150" customWidth="1"/>
    <col min="13319" max="13324" width="10.85546875" style="150" customWidth="1"/>
    <col min="13325" max="13325" width="0.85546875" style="150" customWidth="1"/>
    <col min="13326" max="13571" width="11.42578125" style="150"/>
    <col min="13572" max="13572" width="4.85546875" style="150" customWidth="1"/>
    <col min="13573" max="13573" width="0.85546875" style="150" customWidth="1"/>
    <col min="13574" max="13574" width="20.85546875" style="150" customWidth="1"/>
    <col min="13575" max="13580" width="10.85546875" style="150" customWidth="1"/>
    <col min="13581" max="13581" width="0.85546875" style="150" customWidth="1"/>
    <col min="13582" max="13827" width="11.42578125" style="150"/>
    <col min="13828" max="13828" width="4.85546875" style="150" customWidth="1"/>
    <col min="13829" max="13829" width="0.85546875" style="150" customWidth="1"/>
    <col min="13830" max="13830" width="20.85546875" style="150" customWidth="1"/>
    <col min="13831" max="13836" width="10.85546875" style="150" customWidth="1"/>
    <col min="13837" max="13837" width="0.85546875" style="150" customWidth="1"/>
    <col min="13838" max="14083" width="11.42578125" style="150"/>
    <col min="14084" max="14084" width="4.85546875" style="150" customWidth="1"/>
    <col min="14085" max="14085" width="0.85546875" style="150" customWidth="1"/>
    <col min="14086" max="14086" width="20.85546875" style="150" customWidth="1"/>
    <col min="14087" max="14092" width="10.85546875" style="150" customWidth="1"/>
    <col min="14093" max="14093" width="0.85546875" style="150" customWidth="1"/>
    <col min="14094" max="14339" width="11.42578125" style="150"/>
    <col min="14340" max="14340" width="4.85546875" style="150" customWidth="1"/>
    <col min="14341" max="14341" width="0.85546875" style="150" customWidth="1"/>
    <col min="14342" max="14342" width="20.85546875" style="150" customWidth="1"/>
    <col min="14343" max="14348" width="10.85546875" style="150" customWidth="1"/>
    <col min="14349" max="14349" width="0.85546875" style="150" customWidth="1"/>
    <col min="14350" max="14595" width="11.42578125" style="150"/>
    <col min="14596" max="14596" width="4.85546875" style="150" customWidth="1"/>
    <col min="14597" max="14597" width="0.85546875" style="150" customWidth="1"/>
    <col min="14598" max="14598" width="20.85546875" style="150" customWidth="1"/>
    <col min="14599" max="14604" width="10.85546875" style="150" customWidth="1"/>
    <col min="14605" max="14605" width="0.85546875" style="150" customWidth="1"/>
    <col min="14606" max="14851" width="11.42578125" style="150"/>
    <col min="14852" max="14852" width="4.85546875" style="150" customWidth="1"/>
    <col min="14853" max="14853" width="0.85546875" style="150" customWidth="1"/>
    <col min="14854" max="14854" width="20.85546875" style="150" customWidth="1"/>
    <col min="14855" max="14860" width="10.85546875" style="150" customWidth="1"/>
    <col min="14861" max="14861" width="0.85546875" style="150" customWidth="1"/>
    <col min="14862" max="15107" width="11.42578125" style="150"/>
    <col min="15108" max="15108" width="4.85546875" style="150" customWidth="1"/>
    <col min="15109" max="15109" width="0.85546875" style="150" customWidth="1"/>
    <col min="15110" max="15110" width="20.85546875" style="150" customWidth="1"/>
    <col min="15111" max="15116" width="10.85546875" style="150" customWidth="1"/>
    <col min="15117" max="15117" width="0.85546875" style="150" customWidth="1"/>
    <col min="15118" max="15363" width="11.42578125" style="150"/>
    <col min="15364" max="15364" width="4.85546875" style="150" customWidth="1"/>
    <col min="15365" max="15365" width="0.85546875" style="150" customWidth="1"/>
    <col min="15366" max="15366" width="20.85546875" style="150" customWidth="1"/>
    <col min="15367" max="15372" width="10.85546875" style="150" customWidth="1"/>
    <col min="15373" max="15373" width="0.85546875" style="150" customWidth="1"/>
    <col min="15374" max="15619" width="11.42578125" style="150"/>
    <col min="15620" max="15620" width="4.85546875" style="150" customWidth="1"/>
    <col min="15621" max="15621" width="0.85546875" style="150" customWidth="1"/>
    <col min="15622" max="15622" width="20.85546875" style="150" customWidth="1"/>
    <col min="15623" max="15628" width="10.85546875" style="150" customWidth="1"/>
    <col min="15629" max="15629" width="0.85546875" style="150" customWidth="1"/>
    <col min="15630" max="15875" width="11.42578125" style="150"/>
    <col min="15876" max="15876" width="4.85546875" style="150" customWidth="1"/>
    <col min="15877" max="15877" width="0.85546875" style="150" customWidth="1"/>
    <col min="15878" max="15878" width="20.85546875" style="150" customWidth="1"/>
    <col min="15879" max="15884" width="10.85546875" style="150" customWidth="1"/>
    <col min="15885" max="15885" width="0.85546875" style="150" customWidth="1"/>
    <col min="15886" max="16131" width="11.42578125" style="150"/>
    <col min="16132" max="16132" width="4.85546875" style="150" customWidth="1"/>
    <col min="16133" max="16133" width="0.85546875" style="150" customWidth="1"/>
    <col min="16134" max="16134" width="20.85546875" style="150" customWidth="1"/>
    <col min="16135" max="16140" width="10.85546875" style="150" customWidth="1"/>
    <col min="16141" max="16141" width="0.85546875" style="150" customWidth="1"/>
    <col min="16142" max="16384" width="11.42578125" style="150"/>
  </cols>
  <sheetData>
    <row r="1" spans="1:33" ht="15" customHeight="1"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7"/>
    </row>
    <row r="2" spans="1:33" ht="19.899999999999999" customHeight="1" thickBot="1" x14ac:dyDescent="0.3">
      <c r="A2" s="4"/>
      <c r="B2" s="421"/>
      <c r="C2" s="422"/>
      <c r="D2" s="423" t="s">
        <v>524</v>
      </c>
      <c r="E2" s="422"/>
      <c r="F2" s="422"/>
      <c r="G2" s="422"/>
      <c r="H2" s="586" t="str">
        <f>'Basic Information'!D22</f>
        <v>Grazing Livestock</v>
      </c>
      <c r="I2" s="586"/>
      <c r="J2" s="586"/>
      <c r="K2" s="586"/>
      <c r="L2" s="586"/>
      <c r="M2" s="422"/>
      <c r="N2" s="422"/>
      <c r="O2" s="424"/>
      <c r="P2" s="4"/>
      <c r="Q2" s="4"/>
      <c r="R2" s="4"/>
      <c r="S2" s="4"/>
      <c r="T2" s="4"/>
      <c r="U2" s="4"/>
      <c r="V2" s="4"/>
      <c r="W2" s="4"/>
      <c r="X2" s="4"/>
      <c r="Y2" s="4"/>
      <c r="Z2" s="4"/>
      <c r="AA2" s="4"/>
      <c r="AB2" s="4"/>
      <c r="AC2" s="4"/>
      <c r="AD2" s="4"/>
      <c r="AE2" s="4"/>
      <c r="AF2" s="4"/>
      <c r="AG2" s="7"/>
    </row>
    <row r="3" spans="1:33" ht="15" customHeight="1" x14ac:dyDescent="0.2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7"/>
    </row>
    <row r="4" spans="1:33" ht="15" customHeight="1"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7"/>
    </row>
    <row r="5" spans="1:33" ht="15" customHeight="1" thickBot="1" x14ac:dyDescent="0.3">
      <c r="A5" s="4"/>
      <c r="B5" s="4"/>
      <c r="C5" s="588" t="s">
        <v>281</v>
      </c>
      <c r="D5" s="588"/>
      <c r="E5" s="4"/>
      <c r="F5" s="4"/>
      <c r="G5" s="4"/>
      <c r="H5" s="4"/>
      <c r="I5" s="4"/>
      <c r="J5" s="4"/>
      <c r="K5" s="4"/>
      <c r="L5" s="4"/>
      <c r="M5" s="4"/>
      <c r="N5" s="4"/>
      <c r="O5" s="4"/>
      <c r="P5" s="4"/>
      <c r="Q5" s="4"/>
      <c r="R5" s="4"/>
      <c r="S5" s="4"/>
      <c r="T5" s="4"/>
      <c r="U5" s="4"/>
      <c r="V5" s="4"/>
      <c r="W5" s="4"/>
      <c r="X5" s="4"/>
      <c r="Y5" s="4"/>
      <c r="Z5" s="4"/>
      <c r="AA5" s="4"/>
      <c r="AB5" s="4"/>
      <c r="AC5" s="4"/>
      <c r="AD5" s="4"/>
      <c r="AE5" s="4"/>
      <c r="AF5" s="4"/>
      <c r="AG5" s="7"/>
    </row>
    <row r="6" spans="1:33" ht="4.9000000000000004" customHeight="1" thickBot="1" x14ac:dyDescent="0.3">
      <c r="A6" s="4"/>
      <c r="B6" s="4"/>
      <c r="C6" s="4"/>
      <c r="D6" s="4"/>
      <c r="E6" s="4"/>
      <c r="F6" s="4"/>
      <c r="G6" s="4"/>
      <c r="H6" s="76"/>
      <c r="I6" s="4"/>
      <c r="J6" s="4"/>
      <c r="K6" s="4"/>
      <c r="L6" s="4"/>
      <c r="M6" s="4"/>
      <c r="N6" s="4"/>
      <c r="O6" s="4"/>
      <c r="P6" s="4"/>
      <c r="Q6" s="153"/>
      <c r="R6" s="364"/>
      <c r="S6" s="364"/>
      <c r="T6" s="364"/>
      <c r="U6" s="364"/>
      <c r="V6" s="364"/>
      <c r="W6" s="364"/>
      <c r="X6" s="364"/>
      <c r="Y6" s="364"/>
      <c r="Z6" s="364"/>
      <c r="AA6" s="364"/>
      <c r="AB6" s="364"/>
      <c r="AC6" s="364"/>
      <c r="AD6" s="365"/>
      <c r="AE6" s="4"/>
      <c r="AF6" s="4"/>
      <c r="AG6" s="7"/>
    </row>
    <row r="7" spans="1:33" ht="15" customHeight="1" x14ac:dyDescent="0.25">
      <c r="A7" s="4"/>
      <c r="B7" s="51"/>
      <c r="C7" s="52"/>
      <c r="D7" s="52"/>
      <c r="E7" s="52"/>
      <c r="F7" s="53" t="s">
        <v>329</v>
      </c>
      <c r="G7" s="52"/>
      <c r="H7" s="53" t="s">
        <v>540</v>
      </c>
      <c r="I7" s="52"/>
      <c r="J7" s="53" t="s">
        <v>63</v>
      </c>
      <c r="K7" s="52"/>
      <c r="L7" s="154"/>
      <c r="M7" s="417" t="s">
        <v>536</v>
      </c>
      <c r="N7" s="417" t="s">
        <v>66</v>
      </c>
      <c r="O7" s="55"/>
      <c r="P7" s="4"/>
      <c r="Q7" s="156"/>
      <c r="R7" s="509" t="s">
        <v>542</v>
      </c>
      <c r="S7" s="509"/>
      <c r="T7" s="509"/>
      <c r="U7" s="509"/>
      <c r="V7" s="509"/>
      <c r="W7" s="509"/>
      <c r="X7" s="509"/>
      <c r="Y7" s="509"/>
      <c r="Z7" s="509"/>
      <c r="AA7" s="509"/>
      <c r="AB7" s="509"/>
      <c r="AC7" s="509"/>
      <c r="AD7" s="157"/>
      <c r="AE7" s="4"/>
      <c r="AF7" s="4"/>
      <c r="AG7" s="7"/>
    </row>
    <row r="8" spans="1:33" ht="15" customHeight="1" x14ac:dyDescent="0.25">
      <c r="A8" s="4"/>
      <c r="B8" s="56"/>
      <c r="C8" s="11"/>
      <c r="D8" s="11"/>
      <c r="E8" s="11"/>
      <c r="F8" s="57" t="s">
        <v>539</v>
      </c>
      <c r="G8" s="11"/>
      <c r="H8" s="57" t="s">
        <v>541</v>
      </c>
      <c r="I8" s="11"/>
      <c r="J8" s="57" t="s">
        <v>535</v>
      </c>
      <c r="K8" s="11"/>
      <c r="L8" s="173"/>
      <c r="M8" s="416" t="s">
        <v>537</v>
      </c>
      <c r="N8" s="416" t="s">
        <v>65</v>
      </c>
      <c r="O8" s="58"/>
      <c r="P8" s="4"/>
      <c r="Q8" s="156"/>
      <c r="R8" s="163" t="s">
        <v>102</v>
      </c>
      <c r="S8" s="72" t="s">
        <v>103</v>
      </c>
      <c r="T8" s="72" t="s">
        <v>104</v>
      </c>
      <c r="U8" s="72" t="s">
        <v>105</v>
      </c>
      <c r="V8" s="72" t="s">
        <v>106</v>
      </c>
      <c r="W8" s="72" t="s">
        <v>107</v>
      </c>
      <c r="X8" s="72" t="s">
        <v>108</v>
      </c>
      <c r="Y8" s="72" t="s">
        <v>109</v>
      </c>
      <c r="Z8" s="72" t="s">
        <v>110</v>
      </c>
      <c r="AA8" s="72" t="s">
        <v>111</v>
      </c>
      <c r="AB8" s="72" t="s">
        <v>112</v>
      </c>
      <c r="AC8" s="72" t="s">
        <v>113</v>
      </c>
      <c r="AD8" s="157"/>
      <c r="AE8" s="4"/>
      <c r="AF8" s="4"/>
      <c r="AG8" s="7"/>
    </row>
    <row r="9" spans="1:33" ht="4.9000000000000004" customHeight="1" x14ac:dyDescent="0.25">
      <c r="A9" s="4"/>
      <c r="B9" s="56"/>
      <c r="C9" s="4"/>
      <c r="D9" s="4"/>
      <c r="E9" s="4"/>
      <c r="I9" s="4"/>
      <c r="J9" s="4"/>
      <c r="K9" s="4"/>
      <c r="M9" s="4"/>
      <c r="N9" s="4"/>
      <c r="O9" s="58"/>
      <c r="P9" s="4"/>
      <c r="Q9" s="156"/>
      <c r="AD9" s="152"/>
      <c r="AE9" s="4"/>
      <c r="AF9" s="4"/>
      <c r="AG9" s="7"/>
    </row>
    <row r="10" spans="1:33" ht="15" customHeight="1" x14ac:dyDescent="0.25">
      <c r="A10" s="4"/>
      <c r="B10" s="56"/>
      <c r="C10" s="4" t="s">
        <v>525</v>
      </c>
      <c r="D10" s="4"/>
      <c r="E10" s="4"/>
      <c r="I10" s="4"/>
      <c r="J10" s="4"/>
      <c r="K10" s="4"/>
      <c r="M10" s="4"/>
      <c r="N10" s="4"/>
      <c r="O10" s="58"/>
      <c r="P10" s="4"/>
      <c r="Q10" s="156"/>
      <c r="R10" s="4"/>
      <c r="S10" s="4"/>
      <c r="T10" s="4"/>
      <c r="U10" s="4"/>
      <c r="V10" s="4"/>
      <c r="W10" s="4"/>
      <c r="X10" s="4"/>
      <c r="Y10" s="4"/>
      <c r="Z10" s="4"/>
      <c r="AA10" s="4"/>
      <c r="AB10" s="4"/>
      <c r="AC10" s="4"/>
      <c r="AD10" s="157"/>
      <c r="AE10" s="4"/>
      <c r="AF10" s="4"/>
      <c r="AG10" s="7"/>
    </row>
    <row r="11" spans="1:33" ht="15" customHeight="1" x14ac:dyDescent="0.25">
      <c r="A11" s="4"/>
      <c r="B11" s="56"/>
      <c r="C11" s="4"/>
      <c r="D11" s="192" t="s">
        <v>482</v>
      </c>
      <c r="E11" s="4"/>
      <c r="F11" s="175">
        <v>0</v>
      </c>
      <c r="G11" s="4"/>
      <c r="H11" s="175">
        <v>0</v>
      </c>
      <c r="I11" s="4"/>
      <c r="J11" s="475">
        <v>0</v>
      </c>
      <c r="K11" s="4"/>
      <c r="M11" s="18">
        <f>H11*J11</f>
        <v>0</v>
      </c>
      <c r="N11" s="18">
        <f>F11*H11*J11</f>
        <v>0</v>
      </c>
      <c r="O11" s="58"/>
      <c r="P11" s="4"/>
      <c r="Q11" s="156"/>
      <c r="R11" s="178">
        <v>0</v>
      </c>
      <c r="S11" s="178">
        <v>0</v>
      </c>
      <c r="T11" s="178">
        <v>0</v>
      </c>
      <c r="U11" s="178">
        <v>0</v>
      </c>
      <c r="V11" s="178">
        <v>0</v>
      </c>
      <c r="W11" s="178">
        <v>0</v>
      </c>
      <c r="X11" s="178">
        <v>0</v>
      </c>
      <c r="Y11" s="178">
        <v>0</v>
      </c>
      <c r="Z11" s="178">
        <v>0</v>
      </c>
      <c r="AA11" s="178">
        <v>0</v>
      </c>
      <c r="AB11" s="178">
        <v>0</v>
      </c>
      <c r="AC11" s="178">
        <v>0</v>
      </c>
      <c r="AD11" s="157"/>
      <c r="AE11" s="45">
        <f>SUM(R11:AD11)</f>
        <v>0</v>
      </c>
      <c r="AF11" s="4"/>
      <c r="AG11" s="7"/>
    </row>
    <row r="12" spans="1:33" ht="4.9000000000000004" customHeight="1" x14ac:dyDescent="0.25">
      <c r="A12" s="4"/>
      <c r="B12" s="56"/>
      <c r="C12" s="4"/>
      <c r="D12" s="4"/>
      <c r="E12" s="4"/>
      <c r="F12" s="4"/>
      <c r="G12" s="4"/>
      <c r="H12" s="4"/>
      <c r="I12" s="4"/>
      <c r="J12" s="4"/>
      <c r="K12" s="4"/>
      <c r="M12" s="4"/>
      <c r="N12" s="4"/>
      <c r="O12" s="58"/>
      <c r="P12" s="4"/>
      <c r="Q12" s="156"/>
      <c r="R12" s="4"/>
      <c r="S12" s="4"/>
      <c r="T12" s="4"/>
      <c r="U12" s="4"/>
      <c r="V12" s="4"/>
      <c r="W12" s="4"/>
      <c r="X12" s="4"/>
      <c r="Y12" s="4"/>
      <c r="Z12" s="4"/>
      <c r="AA12" s="4"/>
      <c r="AB12" s="4"/>
      <c r="AC12" s="4"/>
      <c r="AD12" s="157"/>
      <c r="AE12" s="4"/>
      <c r="AF12" s="4"/>
      <c r="AG12" s="7"/>
    </row>
    <row r="13" spans="1:33" ht="15" customHeight="1" x14ac:dyDescent="0.25">
      <c r="A13" s="4"/>
      <c r="B13" s="56"/>
      <c r="C13" s="4" t="s">
        <v>538</v>
      </c>
      <c r="D13" s="4"/>
      <c r="E13" s="4"/>
      <c r="F13" s="4"/>
      <c r="G13" s="4"/>
      <c r="H13" s="4"/>
      <c r="I13" s="4"/>
      <c r="J13" s="4"/>
      <c r="K13" s="4"/>
      <c r="M13" s="4"/>
      <c r="N13" s="4"/>
      <c r="O13" s="58"/>
      <c r="P13" s="4"/>
      <c r="Q13" s="156"/>
      <c r="R13" s="4"/>
      <c r="S13" s="4"/>
      <c r="T13" s="4"/>
      <c r="U13" s="4"/>
      <c r="V13" s="4"/>
      <c r="W13" s="4"/>
      <c r="X13" s="4"/>
      <c r="Y13" s="4"/>
      <c r="Z13" s="4"/>
      <c r="AA13" s="4"/>
      <c r="AB13" s="4"/>
      <c r="AC13" s="4"/>
      <c r="AD13" s="157"/>
      <c r="AE13" s="4"/>
      <c r="AF13" s="4"/>
      <c r="AG13" s="7"/>
    </row>
    <row r="14" spans="1:33" ht="15" customHeight="1" x14ac:dyDescent="0.25">
      <c r="A14" s="4"/>
      <c r="B14" s="56"/>
      <c r="C14" s="4"/>
      <c r="D14" s="4" t="str">
        <f>D11</f>
        <v>Grazing Livestock</v>
      </c>
      <c r="E14" s="4"/>
      <c r="F14" s="175">
        <v>0</v>
      </c>
      <c r="G14" s="4"/>
      <c r="H14" s="175">
        <v>0</v>
      </c>
      <c r="I14" s="4"/>
      <c r="J14" s="475">
        <v>0</v>
      </c>
      <c r="K14" s="4"/>
      <c r="M14" s="18">
        <f>H14*J14</f>
        <v>0</v>
      </c>
      <c r="N14" s="18">
        <f>F14*H14*J14</f>
        <v>0</v>
      </c>
      <c r="O14" s="58"/>
      <c r="P14" s="4"/>
      <c r="Q14" s="156"/>
      <c r="R14" s="178">
        <v>0</v>
      </c>
      <c r="S14" s="178">
        <v>0</v>
      </c>
      <c r="T14" s="178">
        <v>0</v>
      </c>
      <c r="U14" s="178">
        <v>0</v>
      </c>
      <c r="V14" s="178">
        <v>0</v>
      </c>
      <c r="W14" s="178">
        <v>0</v>
      </c>
      <c r="X14" s="178">
        <v>0</v>
      </c>
      <c r="Y14" s="178">
        <v>0</v>
      </c>
      <c r="Z14" s="178">
        <v>0</v>
      </c>
      <c r="AA14" s="178">
        <v>0</v>
      </c>
      <c r="AB14" s="178">
        <v>0</v>
      </c>
      <c r="AC14" s="178">
        <v>0</v>
      </c>
      <c r="AD14" s="157"/>
      <c r="AE14" s="45">
        <f>SUM(R14:AD14)</f>
        <v>0</v>
      </c>
      <c r="AF14" s="4"/>
      <c r="AG14" s="7"/>
    </row>
    <row r="15" spans="1:33" ht="15" customHeight="1" x14ac:dyDescent="0.25">
      <c r="A15" s="4"/>
      <c r="B15" s="56"/>
      <c r="C15" s="4"/>
      <c r="D15" s="4"/>
      <c r="E15" s="4"/>
      <c r="F15" s="425"/>
      <c r="G15" s="4"/>
      <c r="H15" s="425"/>
      <c r="I15" s="4"/>
      <c r="J15" s="410"/>
      <c r="K15" s="4"/>
      <c r="M15" s="18"/>
      <c r="N15" s="18"/>
      <c r="O15" s="58"/>
      <c r="P15" s="4"/>
      <c r="Q15" s="156"/>
      <c r="R15" s="228"/>
      <c r="S15" s="228"/>
      <c r="T15" s="228"/>
      <c r="U15" s="228"/>
      <c r="V15" s="228"/>
      <c r="W15" s="228"/>
      <c r="X15" s="228"/>
      <c r="Y15" s="228"/>
      <c r="Z15" s="228"/>
      <c r="AA15" s="228"/>
      <c r="AB15" s="228"/>
      <c r="AC15" s="228"/>
      <c r="AD15" s="157"/>
      <c r="AE15" s="45"/>
      <c r="AF15" s="4"/>
      <c r="AG15" s="7"/>
    </row>
    <row r="16" spans="1:33" ht="15" customHeight="1" x14ac:dyDescent="0.25">
      <c r="A16" s="4"/>
      <c r="B16" s="56"/>
      <c r="C16" s="4" t="s">
        <v>544</v>
      </c>
      <c r="D16" s="4"/>
      <c r="E16" s="4"/>
      <c r="F16" s="175">
        <v>0</v>
      </c>
      <c r="G16" s="4"/>
      <c r="H16" s="425"/>
      <c r="I16" s="4"/>
      <c r="J16" s="410"/>
      <c r="K16" s="4"/>
      <c r="M16" s="18"/>
      <c r="N16" s="18"/>
      <c r="O16" s="58"/>
      <c r="P16" s="4"/>
      <c r="Q16" s="156"/>
      <c r="R16" s="228"/>
      <c r="S16" s="228"/>
      <c r="T16" s="228"/>
      <c r="U16" s="228"/>
      <c r="V16" s="228"/>
      <c r="W16" s="228"/>
      <c r="X16" s="228"/>
      <c r="Y16" s="228"/>
      <c r="Z16" s="228"/>
      <c r="AA16" s="228"/>
      <c r="AB16" s="228"/>
      <c r="AC16" s="228"/>
      <c r="AD16" s="157"/>
      <c r="AE16" s="45"/>
      <c r="AF16" s="4"/>
      <c r="AG16" s="7"/>
    </row>
    <row r="17" spans="1:33" ht="4.9000000000000004" customHeight="1" thickBot="1" x14ac:dyDescent="0.3">
      <c r="A17" s="4"/>
      <c r="B17" s="59"/>
      <c r="C17" s="6"/>
      <c r="D17" s="6"/>
      <c r="E17" s="6"/>
      <c r="F17" s="6"/>
      <c r="G17" s="6"/>
      <c r="H17" s="6"/>
      <c r="I17" s="6"/>
      <c r="J17" s="6"/>
      <c r="K17" s="6"/>
      <c r="L17" s="6"/>
      <c r="M17" s="6"/>
      <c r="N17" s="6"/>
      <c r="O17" s="60"/>
      <c r="P17" s="4"/>
      <c r="Q17" s="59"/>
      <c r="R17" s="6"/>
      <c r="S17" s="6"/>
      <c r="T17" s="6"/>
      <c r="U17" s="6"/>
      <c r="V17" s="6"/>
      <c r="W17" s="6"/>
      <c r="X17" s="6"/>
      <c r="Y17" s="6"/>
      <c r="Z17" s="6"/>
      <c r="AA17" s="6"/>
      <c r="AB17" s="6"/>
      <c r="AC17" s="6"/>
      <c r="AD17" s="60"/>
      <c r="AE17" s="4"/>
      <c r="AF17" s="4"/>
      <c r="AG17" s="7"/>
    </row>
    <row r="18" spans="1:33" ht="15" customHeight="1" x14ac:dyDescent="0.25">
      <c r="A18" s="4"/>
      <c r="B18" s="4"/>
      <c r="C18" s="4"/>
      <c r="D18" s="4"/>
      <c r="E18" s="4"/>
      <c r="F18" s="4"/>
      <c r="G18" s="4"/>
      <c r="H18" s="4"/>
      <c r="I18" s="4"/>
      <c r="J18" s="4"/>
      <c r="K18" s="4"/>
      <c r="L18" s="4"/>
      <c r="M18" s="4"/>
      <c r="N18" s="4"/>
      <c r="O18" s="4"/>
      <c r="P18" s="4"/>
      <c r="AE18" s="4"/>
      <c r="AF18" s="4"/>
      <c r="AG18" s="7"/>
    </row>
    <row r="19" spans="1:33" ht="15" customHeight="1" x14ac:dyDescent="0.25">
      <c r="AE19" s="4"/>
      <c r="AF19" s="4"/>
      <c r="AG19" s="7"/>
    </row>
    <row r="20" spans="1:33" ht="15" customHeight="1" thickBot="1" x14ac:dyDescent="0.3">
      <c r="C20" s="587" t="s">
        <v>285</v>
      </c>
      <c r="D20" s="587"/>
      <c r="E20" s="158"/>
      <c r="AE20" s="4"/>
      <c r="AF20" s="4"/>
      <c r="AG20" s="7"/>
    </row>
    <row r="21" spans="1:33" ht="15" customHeight="1" x14ac:dyDescent="0.25">
      <c r="B21" s="153"/>
      <c r="C21" s="154"/>
      <c r="D21" s="154"/>
      <c r="E21" s="154"/>
      <c r="F21" s="154"/>
      <c r="G21" s="154"/>
      <c r="H21" s="160" t="s">
        <v>329</v>
      </c>
      <c r="I21" s="160"/>
      <c r="J21" s="160" t="s">
        <v>363</v>
      </c>
      <c r="K21" s="160"/>
      <c r="L21" s="160" t="s">
        <v>63</v>
      </c>
      <c r="M21" s="558" t="s">
        <v>205</v>
      </c>
      <c r="N21" s="558"/>
      <c r="O21" s="155"/>
      <c r="Q21" s="153"/>
      <c r="R21" s="491" t="s">
        <v>141</v>
      </c>
      <c r="S21" s="491"/>
      <c r="T21" s="491"/>
      <c r="U21" s="491"/>
      <c r="V21" s="491"/>
      <c r="W21" s="491"/>
      <c r="X21" s="491"/>
      <c r="Y21" s="491"/>
      <c r="Z21" s="491"/>
      <c r="AA21" s="491"/>
      <c r="AB21" s="491"/>
      <c r="AC21" s="491"/>
      <c r="AD21" s="155"/>
      <c r="AE21" s="4"/>
      <c r="AF21" s="4"/>
      <c r="AG21" s="7"/>
    </row>
    <row r="22" spans="1:33" ht="15" customHeight="1" x14ac:dyDescent="0.25">
      <c r="B22" s="156"/>
      <c r="C22" s="585" t="s">
        <v>206</v>
      </c>
      <c r="D22" s="585"/>
      <c r="E22" s="171"/>
      <c r="F22" s="163" t="s">
        <v>207</v>
      </c>
      <c r="G22" s="163"/>
      <c r="H22" s="165" t="s">
        <v>330</v>
      </c>
      <c r="I22" s="164"/>
      <c r="J22" s="164" t="s">
        <v>364</v>
      </c>
      <c r="K22" s="164"/>
      <c r="L22" s="165" t="s">
        <v>365</v>
      </c>
      <c r="M22" s="371" t="s">
        <v>312</v>
      </c>
      <c r="N22" s="418" t="s">
        <v>66</v>
      </c>
      <c r="O22" s="152"/>
      <c r="Q22" s="156"/>
      <c r="R22" s="163" t="s">
        <v>102</v>
      </c>
      <c r="S22" s="74" t="s">
        <v>103</v>
      </c>
      <c r="T22" s="74" t="s">
        <v>104</v>
      </c>
      <c r="U22" s="74" t="s">
        <v>105</v>
      </c>
      <c r="V22" s="74" t="s">
        <v>106</v>
      </c>
      <c r="W22" s="74" t="s">
        <v>107</v>
      </c>
      <c r="X22" s="74" t="s">
        <v>108</v>
      </c>
      <c r="Y22" s="74" t="s">
        <v>109</v>
      </c>
      <c r="Z22" s="74" t="s">
        <v>110</v>
      </c>
      <c r="AA22" s="74" t="s">
        <v>111</v>
      </c>
      <c r="AB22" s="74" t="s">
        <v>112</v>
      </c>
      <c r="AC22" s="74" t="s">
        <v>113</v>
      </c>
      <c r="AD22" s="152"/>
      <c r="AE22" s="4"/>
      <c r="AF22" s="4"/>
      <c r="AG22" s="7"/>
    </row>
    <row r="23" spans="1:33" ht="4.9000000000000004" customHeight="1" x14ac:dyDescent="0.25">
      <c r="B23" s="156"/>
      <c r="D23" s="162"/>
      <c r="E23" s="162"/>
      <c r="F23" s="349"/>
      <c r="G23" s="349"/>
      <c r="H23" s="80"/>
      <c r="I23" s="80"/>
      <c r="J23" s="344"/>
      <c r="K23" s="344"/>
      <c r="L23" s="344"/>
      <c r="M23" s="344"/>
      <c r="N23" s="344"/>
      <c r="O23" s="152"/>
      <c r="Q23" s="156"/>
      <c r="R23" s="7"/>
      <c r="AD23" s="152"/>
      <c r="AE23" s="4"/>
      <c r="AF23" s="4"/>
      <c r="AG23" s="7"/>
    </row>
    <row r="24" spans="1:33" ht="15" customHeight="1" x14ac:dyDescent="0.25">
      <c r="B24" s="156"/>
      <c r="C24" s="584" t="s">
        <v>362</v>
      </c>
      <c r="D24" s="584"/>
      <c r="E24" s="162"/>
      <c r="F24" s="349" t="s">
        <v>4</v>
      </c>
      <c r="G24" s="349"/>
      <c r="H24" s="375">
        <v>0</v>
      </c>
      <c r="I24" s="349"/>
      <c r="J24" s="375">
        <v>0</v>
      </c>
      <c r="K24" s="344"/>
      <c r="L24" s="420">
        <v>0</v>
      </c>
      <c r="M24" s="366" t="e">
        <f>N24/$F$11</f>
        <v>#DIV/0!</v>
      </c>
      <c r="N24" s="82">
        <f>(H24*J24*L24)*$F$11</f>
        <v>0</v>
      </c>
      <c r="O24" s="152"/>
      <c r="Q24" s="156"/>
      <c r="R24" s="178">
        <v>0</v>
      </c>
      <c r="S24" s="178">
        <v>0</v>
      </c>
      <c r="T24" s="178">
        <v>0</v>
      </c>
      <c r="U24" s="178">
        <v>0</v>
      </c>
      <c r="V24" s="178">
        <v>0</v>
      </c>
      <c r="W24" s="178">
        <v>0</v>
      </c>
      <c r="X24" s="178">
        <v>0</v>
      </c>
      <c r="Y24" s="178">
        <v>0</v>
      </c>
      <c r="Z24" s="178">
        <v>0</v>
      </c>
      <c r="AA24" s="178">
        <v>0</v>
      </c>
      <c r="AB24" s="178">
        <v>0</v>
      </c>
      <c r="AC24" s="178">
        <v>0</v>
      </c>
      <c r="AD24" s="157"/>
      <c r="AE24" s="45">
        <f t="shared" ref="AE24" si="0">SUM(R24:AD24)</f>
        <v>0</v>
      </c>
      <c r="AF24" s="4"/>
      <c r="AG24" s="7"/>
    </row>
    <row r="25" spans="1:33" ht="15" customHeight="1" x14ac:dyDescent="0.25">
      <c r="B25" s="156"/>
      <c r="C25" s="584" t="s">
        <v>366</v>
      </c>
      <c r="D25" s="584"/>
      <c r="E25" s="162"/>
      <c r="F25" s="349"/>
      <c r="G25" s="349"/>
      <c r="H25" s="376"/>
      <c r="I25" s="376"/>
      <c r="J25" s="349"/>
      <c r="K25" s="344"/>
      <c r="L25" s="344"/>
      <c r="M25" s="344"/>
      <c r="N25" s="386"/>
      <c r="O25" s="152"/>
      <c r="Q25" s="156"/>
      <c r="R25" s="7"/>
      <c r="AD25" s="152"/>
      <c r="AE25" s="4"/>
      <c r="AF25" s="4"/>
      <c r="AG25" s="7"/>
    </row>
    <row r="26" spans="1:33" ht="15" customHeight="1" x14ac:dyDescent="0.25">
      <c r="B26" s="156"/>
      <c r="D26" s="194" t="s">
        <v>317</v>
      </c>
      <c r="F26" s="195" t="s">
        <v>20</v>
      </c>
      <c r="G26" s="349"/>
      <c r="H26" s="375">
        <v>0</v>
      </c>
      <c r="I26" s="349"/>
      <c r="J26" s="375">
        <v>0</v>
      </c>
      <c r="L26" s="420">
        <v>0</v>
      </c>
      <c r="M26" s="366" t="e">
        <f t="shared" ref="M26:M28" si="1">N26/$F$11</f>
        <v>#DIV/0!</v>
      </c>
      <c r="N26" s="82">
        <f t="shared" ref="N26:N28" si="2">(H26*J26*L26)*$F$11</f>
        <v>0</v>
      </c>
      <c r="O26" s="152"/>
      <c r="Q26" s="156"/>
      <c r="R26" s="178">
        <v>0</v>
      </c>
      <c r="S26" s="178">
        <v>0</v>
      </c>
      <c r="T26" s="178">
        <v>0</v>
      </c>
      <c r="U26" s="178">
        <v>0</v>
      </c>
      <c r="V26" s="178">
        <v>0</v>
      </c>
      <c r="W26" s="178">
        <v>0</v>
      </c>
      <c r="X26" s="178">
        <v>0</v>
      </c>
      <c r="Y26" s="178">
        <v>0</v>
      </c>
      <c r="Z26" s="178">
        <v>0</v>
      </c>
      <c r="AA26" s="178">
        <v>0</v>
      </c>
      <c r="AB26" s="178">
        <v>0</v>
      </c>
      <c r="AC26" s="178">
        <v>0</v>
      </c>
      <c r="AD26" s="157"/>
      <c r="AE26" s="45">
        <f t="shared" ref="AE26:AE28" si="3">SUM(R26:AD26)</f>
        <v>0</v>
      </c>
      <c r="AF26" s="4"/>
      <c r="AG26" s="7"/>
    </row>
    <row r="27" spans="1:33" ht="15" customHeight="1" x14ac:dyDescent="0.25">
      <c r="B27" s="156"/>
      <c r="D27" s="194" t="s">
        <v>317</v>
      </c>
      <c r="F27" s="195" t="s">
        <v>20</v>
      </c>
      <c r="G27" s="349"/>
      <c r="H27" s="375">
        <v>0</v>
      </c>
      <c r="I27" s="349"/>
      <c r="J27" s="375">
        <v>0</v>
      </c>
      <c r="L27" s="420">
        <v>0</v>
      </c>
      <c r="M27" s="366" t="e">
        <f t="shared" si="1"/>
        <v>#DIV/0!</v>
      </c>
      <c r="N27" s="82">
        <f t="shared" si="2"/>
        <v>0</v>
      </c>
      <c r="O27" s="152"/>
      <c r="Q27" s="156"/>
      <c r="R27" s="178">
        <v>0</v>
      </c>
      <c r="S27" s="178">
        <v>0</v>
      </c>
      <c r="T27" s="178">
        <v>0</v>
      </c>
      <c r="U27" s="178">
        <v>0</v>
      </c>
      <c r="V27" s="178">
        <v>0</v>
      </c>
      <c r="W27" s="178">
        <v>0</v>
      </c>
      <c r="X27" s="178">
        <v>0</v>
      </c>
      <c r="Y27" s="178">
        <v>0</v>
      </c>
      <c r="Z27" s="178">
        <v>0</v>
      </c>
      <c r="AA27" s="178">
        <v>0</v>
      </c>
      <c r="AB27" s="178">
        <v>0</v>
      </c>
      <c r="AC27" s="178">
        <v>0</v>
      </c>
      <c r="AD27" s="157"/>
      <c r="AE27" s="45">
        <f t="shared" si="3"/>
        <v>0</v>
      </c>
      <c r="AF27" s="4"/>
      <c r="AG27" s="7"/>
    </row>
    <row r="28" spans="1:33" ht="15" customHeight="1" x14ac:dyDescent="0.25">
      <c r="B28" s="156"/>
      <c r="D28" s="194" t="s">
        <v>317</v>
      </c>
      <c r="F28" s="195" t="s">
        <v>20</v>
      </c>
      <c r="G28" s="349"/>
      <c r="H28" s="375">
        <v>0</v>
      </c>
      <c r="I28" s="349"/>
      <c r="J28" s="375">
        <v>0</v>
      </c>
      <c r="L28" s="420">
        <v>0</v>
      </c>
      <c r="M28" s="366" t="e">
        <f t="shared" si="1"/>
        <v>#DIV/0!</v>
      </c>
      <c r="N28" s="82">
        <f t="shared" si="2"/>
        <v>0</v>
      </c>
      <c r="O28" s="152"/>
      <c r="Q28" s="156"/>
      <c r="R28" s="178">
        <v>0</v>
      </c>
      <c r="S28" s="178">
        <v>0</v>
      </c>
      <c r="T28" s="178">
        <v>0</v>
      </c>
      <c r="U28" s="178">
        <v>0</v>
      </c>
      <c r="V28" s="178">
        <v>0</v>
      </c>
      <c r="W28" s="178">
        <v>0</v>
      </c>
      <c r="X28" s="178">
        <v>0</v>
      </c>
      <c r="Y28" s="178">
        <v>0</v>
      </c>
      <c r="Z28" s="178">
        <v>0</v>
      </c>
      <c r="AA28" s="178">
        <v>0</v>
      </c>
      <c r="AB28" s="178">
        <v>0</v>
      </c>
      <c r="AC28" s="178">
        <v>0</v>
      </c>
      <c r="AD28" s="157"/>
      <c r="AE28" s="45">
        <f t="shared" si="3"/>
        <v>0</v>
      </c>
      <c r="AF28" s="4"/>
      <c r="AG28" s="7"/>
    </row>
    <row r="29" spans="1:33" ht="4.9000000000000004" customHeight="1" thickBot="1" x14ac:dyDescent="0.3">
      <c r="B29" s="166"/>
      <c r="C29" s="167"/>
      <c r="D29" s="169"/>
      <c r="E29" s="170"/>
      <c r="F29" s="170"/>
      <c r="G29" s="170"/>
      <c r="H29" s="382"/>
      <c r="I29" s="382"/>
      <c r="J29" s="383"/>
      <c r="K29" s="383"/>
      <c r="L29" s="382"/>
      <c r="M29" s="384"/>
      <c r="N29" s="385"/>
      <c r="O29" s="168"/>
      <c r="Q29" s="166"/>
      <c r="R29" s="167"/>
      <c r="S29" s="167"/>
      <c r="T29" s="167"/>
      <c r="U29" s="167"/>
      <c r="V29" s="167"/>
      <c r="W29" s="167"/>
      <c r="X29" s="167"/>
      <c r="Y29" s="167"/>
      <c r="Z29" s="167"/>
      <c r="AA29" s="167"/>
      <c r="AB29" s="167"/>
      <c r="AC29" s="167"/>
      <c r="AD29" s="168"/>
      <c r="AE29" s="4"/>
      <c r="AF29" s="4"/>
      <c r="AG29" s="7"/>
    </row>
    <row r="30" spans="1:33" ht="1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7"/>
    </row>
    <row r="31" spans="1:33" ht="15" customHeight="1" thickBot="1" x14ac:dyDescent="0.3">
      <c r="C31" s="583" t="s">
        <v>514</v>
      </c>
      <c r="D31" s="583"/>
      <c r="E31" s="158"/>
    </row>
    <row r="32" spans="1:33" ht="15" customHeight="1" x14ac:dyDescent="0.25">
      <c r="A32" s="159"/>
      <c r="B32" s="153"/>
      <c r="C32" s="154"/>
      <c r="D32" s="154"/>
      <c r="E32" s="154"/>
      <c r="F32" s="154"/>
      <c r="G32" s="154"/>
      <c r="H32" s="160" t="s">
        <v>203</v>
      </c>
      <c r="I32" s="160"/>
      <c r="J32" s="160"/>
      <c r="K32" s="160"/>
      <c r="L32" s="160" t="s">
        <v>63</v>
      </c>
      <c r="M32" s="558" t="s">
        <v>205</v>
      </c>
      <c r="N32" s="558"/>
      <c r="O32" s="155"/>
      <c r="Q32" s="153"/>
      <c r="R32" s="491" t="s">
        <v>141</v>
      </c>
      <c r="S32" s="491"/>
      <c r="T32" s="491"/>
      <c r="U32" s="491"/>
      <c r="V32" s="491"/>
      <c r="W32" s="491"/>
      <c r="X32" s="491"/>
      <c r="Y32" s="491"/>
      <c r="Z32" s="491"/>
      <c r="AA32" s="491"/>
      <c r="AB32" s="491"/>
      <c r="AC32" s="491"/>
      <c r="AD32" s="155"/>
    </row>
    <row r="33" spans="1:31" ht="15" customHeight="1" x14ac:dyDescent="0.25">
      <c r="A33" s="159"/>
      <c r="B33" s="156"/>
      <c r="D33" s="171" t="s">
        <v>206</v>
      </c>
      <c r="E33" s="171"/>
      <c r="F33" s="163"/>
      <c r="G33" s="163"/>
      <c r="H33" s="79" t="s">
        <v>546</v>
      </c>
      <c r="I33" s="79"/>
      <c r="J33" s="164" t="s">
        <v>209</v>
      </c>
      <c r="K33" s="164"/>
      <c r="L33" s="164" t="s">
        <v>547</v>
      </c>
      <c r="M33" s="371" t="s">
        <v>312</v>
      </c>
      <c r="N33" s="164" t="s">
        <v>66</v>
      </c>
      <c r="O33" s="152"/>
      <c r="Q33" s="156"/>
      <c r="R33" s="163" t="s">
        <v>102</v>
      </c>
      <c r="S33" s="74" t="s">
        <v>103</v>
      </c>
      <c r="T33" s="74" t="s">
        <v>104</v>
      </c>
      <c r="U33" s="74" t="s">
        <v>105</v>
      </c>
      <c r="V33" s="74" t="s">
        <v>106</v>
      </c>
      <c r="W33" s="74" t="s">
        <v>107</v>
      </c>
      <c r="X33" s="74" t="s">
        <v>108</v>
      </c>
      <c r="Y33" s="74" t="s">
        <v>109</v>
      </c>
      <c r="Z33" s="74" t="s">
        <v>110</v>
      </c>
      <c r="AA33" s="74" t="s">
        <v>111</v>
      </c>
      <c r="AB33" s="74" t="s">
        <v>112</v>
      </c>
      <c r="AC33" s="74" t="s">
        <v>113</v>
      </c>
      <c r="AD33" s="152"/>
    </row>
    <row r="34" spans="1:31" ht="4.9000000000000004" customHeight="1" x14ac:dyDescent="0.25">
      <c r="A34" s="159"/>
      <c r="B34" s="156"/>
      <c r="D34" s="162"/>
      <c r="E34" s="162"/>
      <c r="F34" s="349"/>
      <c r="G34" s="349"/>
      <c r="H34" s="80"/>
      <c r="I34" s="80"/>
      <c r="J34" s="344"/>
      <c r="K34" s="344"/>
      <c r="L34" s="344"/>
      <c r="M34" s="344"/>
      <c r="N34" s="344"/>
      <c r="O34" s="152"/>
      <c r="Q34" s="156"/>
      <c r="R34" s="7"/>
      <c r="AD34" s="152"/>
    </row>
    <row r="35" spans="1:31" ht="15" customHeight="1" x14ac:dyDescent="0.25">
      <c r="A35" s="159"/>
      <c r="B35" s="156"/>
      <c r="D35" s="162" t="s">
        <v>545</v>
      </c>
      <c r="E35" s="162"/>
      <c r="F35" s="349"/>
      <c r="G35" s="349"/>
      <c r="H35" s="374">
        <v>0</v>
      </c>
      <c r="I35" s="349"/>
      <c r="J35" s="375">
        <v>0</v>
      </c>
      <c r="L35" s="420">
        <v>0</v>
      </c>
      <c r="M35" s="366" t="e">
        <f t="shared" ref="M35:M39" si="4">N35/$F$11</f>
        <v>#DIV/0!</v>
      </c>
      <c r="N35" s="82">
        <f t="shared" ref="N35:N38" si="5">(H35*J35*L35)*$F$11</f>
        <v>0</v>
      </c>
      <c r="O35" s="152"/>
      <c r="Q35" s="156"/>
      <c r="R35" s="178">
        <v>0</v>
      </c>
      <c r="S35" s="178">
        <v>0</v>
      </c>
      <c r="T35" s="178">
        <v>0</v>
      </c>
      <c r="U35" s="178">
        <v>0</v>
      </c>
      <c r="V35" s="178">
        <v>0</v>
      </c>
      <c r="W35" s="178">
        <v>0</v>
      </c>
      <c r="X35" s="178">
        <v>0</v>
      </c>
      <c r="Y35" s="178">
        <v>0</v>
      </c>
      <c r="Z35" s="178">
        <v>0</v>
      </c>
      <c r="AA35" s="178">
        <v>0</v>
      </c>
      <c r="AB35" s="178">
        <v>0</v>
      </c>
      <c r="AC35" s="178">
        <v>0</v>
      </c>
      <c r="AD35" s="157"/>
      <c r="AE35" s="45">
        <f>SUM(R35:AD35)</f>
        <v>0</v>
      </c>
    </row>
    <row r="36" spans="1:31" ht="15" customHeight="1" x14ac:dyDescent="0.25">
      <c r="A36" s="159"/>
      <c r="B36" s="156"/>
      <c r="D36" s="162" t="s">
        <v>212</v>
      </c>
      <c r="E36" s="162"/>
      <c r="F36" s="349"/>
      <c r="G36" s="349"/>
      <c r="H36" s="374">
        <v>0</v>
      </c>
      <c r="I36" s="349"/>
      <c r="J36" s="375">
        <v>0</v>
      </c>
      <c r="L36" s="420">
        <v>0</v>
      </c>
      <c r="M36" s="366" t="e">
        <f t="shared" si="4"/>
        <v>#DIV/0!</v>
      </c>
      <c r="N36" s="82">
        <f t="shared" si="5"/>
        <v>0</v>
      </c>
      <c r="O36" s="152"/>
      <c r="Q36" s="156"/>
      <c r="R36" s="178">
        <v>0</v>
      </c>
      <c r="S36" s="178">
        <v>0</v>
      </c>
      <c r="T36" s="178">
        <v>0</v>
      </c>
      <c r="U36" s="178">
        <v>0</v>
      </c>
      <c r="V36" s="178">
        <v>0</v>
      </c>
      <c r="W36" s="178">
        <v>0</v>
      </c>
      <c r="X36" s="178">
        <v>0</v>
      </c>
      <c r="Y36" s="178">
        <v>0</v>
      </c>
      <c r="Z36" s="178">
        <v>0</v>
      </c>
      <c r="AA36" s="178">
        <v>0</v>
      </c>
      <c r="AB36" s="178">
        <v>0</v>
      </c>
      <c r="AC36" s="178">
        <v>0</v>
      </c>
      <c r="AD36" s="157"/>
      <c r="AE36" s="45">
        <f>SUM(R36:AD36)</f>
        <v>0</v>
      </c>
    </row>
    <row r="37" spans="1:31" ht="15" customHeight="1" x14ac:dyDescent="0.25">
      <c r="A37" s="159"/>
      <c r="B37" s="156"/>
      <c r="D37" s="162" t="s">
        <v>213</v>
      </c>
      <c r="E37" s="162"/>
      <c r="F37" s="349"/>
      <c r="G37" s="349"/>
      <c r="H37" s="374">
        <v>0</v>
      </c>
      <c r="I37" s="349"/>
      <c r="J37" s="375">
        <v>0</v>
      </c>
      <c r="L37" s="420">
        <v>0</v>
      </c>
      <c r="M37" s="366" t="e">
        <f t="shared" si="4"/>
        <v>#DIV/0!</v>
      </c>
      <c r="N37" s="82">
        <f t="shared" si="5"/>
        <v>0</v>
      </c>
      <c r="O37" s="152"/>
      <c r="Q37" s="156"/>
      <c r="R37" s="178">
        <v>0</v>
      </c>
      <c r="S37" s="178">
        <v>0</v>
      </c>
      <c r="T37" s="178">
        <v>0</v>
      </c>
      <c r="U37" s="178">
        <v>0</v>
      </c>
      <c r="V37" s="178">
        <v>0</v>
      </c>
      <c r="W37" s="178">
        <v>0</v>
      </c>
      <c r="X37" s="178">
        <v>0</v>
      </c>
      <c r="Y37" s="178">
        <v>0</v>
      </c>
      <c r="Z37" s="178">
        <v>0</v>
      </c>
      <c r="AA37" s="178">
        <v>0</v>
      </c>
      <c r="AB37" s="178">
        <v>0</v>
      </c>
      <c r="AC37" s="178">
        <v>0</v>
      </c>
      <c r="AD37" s="157"/>
      <c r="AE37" s="45">
        <f>SUM(R37:AD37)</f>
        <v>0</v>
      </c>
    </row>
    <row r="38" spans="1:31" ht="15" customHeight="1" x14ac:dyDescent="0.25">
      <c r="A38" s="159"/>
      <c r="B38" s="156"/>
      <c r="D38" s="162" t="s">
        <v>214</v>
      </c>
      <c r="E38" s="162"/>
      <c r="F38" s="349"/>
      <c r="G38" s="349"/>
      <c r="H38" s="374">
        <v>0</v>
      </c>
      <c r="I38" s="349"/>
      <c r="J38" s="375">
        <v>0</v>
      </c>
      <c r="L38" s="420">
        <v>0</v>
      </c>
      <c r="M38" s="366" t="e">
        <f t="shared" si="4"/>
        <v>#DIV/0!</v>
      </c>
      <c r="N38" s="82">
        <f t="shared" si="5"/>
        <v>0</v>
      </c>
      <c r="O38" s="152"/>
      <c r="Q38" s="156"/>
      <c r="R38" s="178">
        <v>0</v>
      </c>
      <c r="S38" s="178">
        <v>0</v>
      </c>
      <c r="T38" s="178">
        <v>0</v>
      </c>
      <c r="U38" s="178">
        <v>0</v>
      </c>
      <c r="V38" s="178">
        <v>0</v>
      </c>
      <c r="W38" s="178">
        <v>0</v>
      </c>
      <c r="X38" s="178">
        <v>0</v>
      </c>
      <c r="Y38" s="178">
        <v>0</v>
      </c>
      <c r="Z38" s="178">
        <v>0</v>
      </c>
      <c r="AA38" s="178">
        <v>0</v>
      </c>
      <c r="AB38" s="178">
        <v>0</v>
      </c>
      <c r="AC38" s="178">
        <v>0</v>
      </c>
      <c r="AD38" s="157"/>
      <c r="AE38" s="45">
        <f>SUM(R38:AD38)</f>
        <v>0</v>
      </c>
    </row>
    <row r="39" spans="1:31" ht="15" customHeight="1" x14ac:dyDescent="0.25">
      <c r="A39" s="159"/>
      <c r="B39" s="156"/>
      <c r="D39" s="162" t="s">
        <v>215</v>
      </c>
      <c r="E39" s="162"/>
      <c r="F39" s="349"/>
      <c r="G39" s="349"/>
      <c r="H39" s="83"/>
      <c r="I39" s="83"/>
      <c r="J39" s="381"/>
      <c r="K39" s="381"/>
      <c r="L39" s="83"/>
      <c r="M39" s="366" t="e">
        <f t="shared" si="4"/>
        <v>#DIV/0!</v>
      </c>
      <c r="N39" s="95">
        <v>0</v>
      </c>
      <c r="O39" s="152"/>
      <c r="Q39" s="156"/>
      <c r="R39" s="178">
        <v>0</v>
      </c>
      <c r="S39" s="178">
        <v>0</v>
      </c>
      <c r="T39" s="178">
        <v>0</v>
      </c>
      <c r="U39" s="178">
        <v>0</v>
      </c>
      <c r="V39" s="178">
        <v>0</v>
      </c>
      <c r="W39" s="178">
        <v>0</v>
      </c>
      <c r="X39" s="178">
        <v>0</v>
      </c>
      <c r="Y39" s="178">
        <v>0</v>
      </c>
      <c r="Z39" s="178">
        <v>0</v>
      </c>
      <c r="AA39" s="178">
        <v>0</v>
      </c>
      <c r="AB39" s="178">
        <v>0</v>
      </c>
      <c r="AC39" s="178">
        <v>0</v>
      </c>
      <c r="AD39" s="157"/>
      <c r="AE39" s="45">
        <f>SUM(R39:AD39)</f>
        <v>0</v>
      </c>
    </row>
    <row r="40" spans="1:31" ht="4.9000000000000004" customHeight="1" thickBot="1" x14ac:dyDescent="0.3">
      <c r="A40" s="159"/>
      <c r="B40" s="166"/>
      <c r="C40" s="167"/>
      <c r="D40" s="169"/>
      <c r="E40" s="170"/>
      <c r="F40" s="170"/>
      <c r="G40" s="170"/>
      <c r="H40" s="382"/>
      <c r="I40" s="382"/>
      <c r="J40" s="383"/>
      <c r="K40" s="383"/>
      <c r="L40" s="382"/>
      <c r="M40" s="384"/>
      <c r="N40" s="385"/>
      <c r="O40" s="168"/>
      <c r="Q40" s="166"/>
      <c r="R40" s="167"/>
      <c r="S40" s="167"/>
      <c r="T40" s="167"/>
      <c r="U40" s="167"/>
      <c r="V40" s="167"/>
      <c r="W40" s="167"/>
      <c r="X40" s="167"/>
      <c r="Y40" s="167"/>
      <c r="Z40" s="167"/>
      <c r="AA40" s="167"/>
      <c r="AB40" s="167"/>
      <c r="AC40" s="167"/>
      <c r="AD40" s="168"/>
    </row>
    <row r="41" spans="1:31" ht="15" customHeight="1" x14ac:dyDescent="0.25">
      <c r="D41" s="158"/>
      <c r="E41" s="158"/>
      <c r="M41" s="162"/>
    </row>
    <row r="42" spans="1:31" ht="15" customHeight="1" thickBot="1" x14ac:dyDescent="0.3">
      <c r="C42" s="587" t="s">
        <v>549</v>
      </c>
      <c r="D42" s="587"/>
      <c r="E42" s="587"/>
      <c r="F42" s="587"/>
    </row>
    <row r="43" spans="1:31" ht="15" customHeight="1" x14ac:dyDescent="0.25">
      <c r="A43" s="159"/>
      <c r="B43" s="153"/>
      <c r="C43" s="154"/>
      <c r="D43" s="154"/>
      <c r="E43" s="154"/>
      <c r="F43" s="154"/>
      <c r="G43" s="154"/>
      <c r="H43" s="154"/>
      <c r="I43" s="154"/>
      <c r="J43" s="160" t="s">
        <v>204</v>
      </c>
      <c r="K43" s="160"/>
      <c r="L43" s="154"/>
      <c r="M43" s="558" t="s">
        <v>205</v>
      </c>
      <c r="N43" s="558"/>
      <c r="O43" s="155"/>
      <c r="Q43" s="153"/>
      <c r="R43" s="491" t="s">
        <v>141</v>
      </c>
      <c r="S43" s="491"/>
      <c r="T43" s="491"/>
      <c r="U43" s="491"/>
      <c r="V43" s="491"/>
      <c r="W43" s="491"/>
      <c r="X43" s="491"/>
      <c r="Y43" s="491"/>
      <c r="Z43" s="491"/>
      <c r="AA43" s="491"/>
      <c r="AB43" s="491"/>
      <c r="AC43" s="491"/>
      <c r="AD43" s="155"/>
    </row>
    <row r="44" spans="1:31" ht="15" customHeight="1" x14ac:dyDescent="0.25">
      <c r="A44" s="159"/>
      <c r="B44" s="156"/>
      <c r="C44" s="585" t="s">
        <v>206</v>
      </c>
      <c r="D44" s="585"/>
      <c r="E44" s="171"/>
      <c r="F44" s="163"/>
      <c r="G44" s="163"/>
      <c r="H44" s="164" t="s">
        <v>216</v>
      </c>
      <c r="I44" s="164"/>
      <c r="J44" s="164" t="s">
        <v>219</v>
      </c>
      <c r="K44" s="164"/>
      <c r="L44" s="173"/>
      <c r="M44" s="371" t="s">
        <v>312</v>
      </c>
      <c r="N44" s="164" t="s">
        <v>66</v>
      </c>
      <c r="O44" s="152"/>
      <c r="Q44" s="156"/>
      <c r="R44" s="163" t="s">
        <v>102</v>
      </c>
      <c r="S44" s="74" t="s">
        <v>103</v>
      </c>
      <c r="T44" s="74" t="s">
        <v>104</v>
      </c>
      <c r="U44" s="74" t="s">
        <v>105</v>
      </c>
      <c r="V44" s="74" t="s">
        <v>106</v>
      </c>
      <c r="W44" s="74" t="s">
        <v>107</v>
      </c>
      <c r="X44" s="74" t="s">
        <v>108</v>
      </c>
      <c r="Y44" s="74" t="s">
        <v>109</v>
      </c>
      <c r="Z44" s="74" t="s">
        <v>110</v>
      </c>
      <c r="AA44" s="74" t="s">
        <v>111</v>
      </c>
      <c r="AB44" s="74" t="s">
        <v>112</v>
      </c>
      <c r="AC44" s="74" t="s">
        <v>113</v>
      </c>
      <c r="AD44" s="152"/>
    </row>
    <row r="45" spans="1:31" ht="4.9000000000000004" customHeight="1" x14ac:dyDescent="0.25">
      <c r="A45" s="159"/>
      <c r="B45" s="156"/>
      <c r="D45" s="162"/>
      <c r="E45" s="162"/>
      <c r="F45" s="349"/>
      <c r="G45" s="349"/>
      <c r="H45" s="344"/>
      <c r="I45" s="344"/>
      <c r="J45" s="344"/>
      <c r="K45" s="344"/>
      <c r="M45" s="344"/>
      <c r="N45" s="344"/>
      <c r="O45" s="152"/>
      <c r="Q45" s="156"/>
      <c r="R45" s="7"/>
      <c r="AD45" s="152"/>
    </row>
    <row r="46" spans="1:31" ht="15" customHeight="1" x14ac:dyDescent="0.25">
      <c r="A46" s="159"/>
      <c r="B46" s="156"/>
      <c r="D46" s="162" t="s">
        <v>515</v>
      </c>
      <c r="E46" s="162"/>
      <c r="F46" s="4" t="str">
        <f>IF($H$2="Cow-Calf","calves",IF($H$2="Ewe-Lamb","lambs",IF($H$2="Doe-Kid","kids"," ")))</f>
        <v xml:space="preserve"> </v>
      </c>
      <c r="G46" s="4"/>
      <c r="H46" s="18">
        <f>F11</f>
        <v>0</v>
      </c>
      <c r="I46" s="4"/>
      <c r="J46" s="420">
        <v>0</v>
      </c>
      <c r="M46" s="366" t="e">
        <f t="shared" ref="M46:M52" si="6">N46/$F$11</f>
        <v>#DIV/0!</v>
      </c>
      <c r="N46" s="82">
        <f>(H46*J46*L46)*$F$11</f>
        <v>0</v>
      </c>
      <c r="O46" s="152"/>
      <c r="Q46" s="156"/>
      <c r="R46" s="178">
        <v>0</v>
      </c>
      <c r="S46" s="178">
        <v>0</v>
      </c>
      <c r="T46" s="178">
        <v>0</v>
      </c>
      <c r="U46" s="178">
        <v>0</v>
      </c>
      <c r="V46" s="178">
        <v>0</v>
      </c>
      <c r="W46" s="178">
        <v>0</v>
      </c>
      <c r="X46" s="178">
        <v>0</v>
      </c>
      <c r="Y46" s="178">
        <v>0</v>
      </c>
      <c r="Z46" s="178">
        <v>0</v>
      </c>
      <c r="AA46" s="178">
        <v>0</v>
      </c>
      <c r="AB46" s="178">
        <v>0</v>
      </c>
      <c r="AC46" s="178">
        <v>0</v>
      </c>
      <c r="AD46" s="157"/>
      <c r="AE46" s="45">
        <f>SUM(R46:AD46)</f>
        <v>0</v>
      </c>
    </row>
    <row r="47" spans="1:31" ht="15" customHeight="1" x14ac:dyDescent="0.25">
      <c r="A47" s="159"/>
      <c r="B47" s="156"/>
      <c r="D47" s="162" t="s">
        <v>548</v>
      </c>
      <c r="E47" s="162"/>
      <c r="F47" s="349"/>
      <c r="G47" s="349"/>
      <c r="H47" s="349"/>
      <c r="I47" s="349"/>
      <c r="L47" s="349"/>
      <c r="M47" s="366" t="e">
        <f t="shared" si="6"/>
        <v>#DIV/0!</v>
      </c>
      <c r="N47" s="420">
        <v>0</v>
      </c>
      <c r="O47" s="152"/>
      <c r="Q47" s="156"/>
      <c r="R47" s="178">
        <v>0</v>
      </c>
      <c r="S47" s="178">
        <v>0</v>
      </c>
      <c r="T47" s="178">
        <v>0</v>
      </c>
      <c r="U47" s="178">
        <v>0</v>
      </c>
      <c r="V47" s="178">
        <v>0</v>
      </c>
      <c r="W47" s="178">
        <v>0</v>
      </c>
      <c r="X47" s="178">
        <v>0</v>
      </c>
      <c r="Y47" s="178">
        <v>0</v>
      </c>
      <c r="Z47" s="178">
        <v>0</v>
      </c>
      <c r="AA47" s="178">
        <v>0</v>
      </c>
      <c r="AB47" s="178">
        <v>0</v>
      </c>
      <c r="AC47" s="178">
        <v>0</v>
      </c>
      <c r="AD47" s="157"/>
      <c r="AE47" s="45">
        <f>SUM(R47:AD47)</f>
        <v>0</v>
      </c>
    </row>
    <row r="48" spans="1:31" ht="15" customHeight="1" x14ac:dyDescent="0.25">
      <c r="A48" s="159"/>
      <c r="B48" s="156"/>
      <c r="D48" s="162" t="s">
        <v>224</v>
      </c>
      <c r="E48" s="162"/>
      <c r="F48" s="349"/>
      <c r="G48" s="349"/>
      <c r="H48" s="349"/>
      <c r="I48" s="349"/>
      <c r="K48" s="349"/>
      <c r="L48" s="349"/>
      <c r="M48" s="366" t="e">
        <f t="shared" si="6"/>
        <v>#DIV/0!</v>
      </c>
      <c r="N48" s="420">
        <v>0</v>
      </c>
      <c r="O48" s="152"/>
      <c r="Q48" s="156"/>
      <c r="R48" s="178">
        <v>0</v>
      </c>
      <c r="S48" s="178">
        <v>0</v>
      </c>
      <c r="T48" s="178">
        <v>0</v>
      </c>
      <c r="U48" s="178">
        <v>0</v>
      </c>
      <c r="V48" s="178">
        <v>0</v>
      </c>
      <c r="W48" s="178">
        <v>0</v>
      </c>
      <c r="X48" s="178">
        <v>0</v>
      </c>
      <c r="Y48" s="178">
        <v>0</v>
      </c>
      <c r="Z48" s="178">
        <v>0</v>
      </c>
      <c r="AA48" s="178">
        <v>0</v>
      </c>
      <c r="AB48" s="178">
        <v>0</v>
      </c>
      <c r="AC48" s="178">
        <v>0</v>
      </c>
      <c r="AD48" s="157"/>
      <c r="AE48" s="45">
        <f>SUM(R48:AD48)</f>
        <v>0</v>
      </c>
    </row>
    <row r="49" spans="1:31" ht="15" customHeight="1" x14ac:dyDescent="0.25">
      <c r="A49" s="159"/>
      <c r="B49" s="156"/>
      <c r="D49" s="162" t="s">
        <v>331</v>
      </c>
      <c r="E49" s="162"/>
      <c r="F49" s="349"/>
      <c r="G49" s="349"/>
      <c r="H49" s="377">
        <v>0</v>
      </c>
      <c r="I49" s="349"/>
      <c r="J49" s="420">
        <v>0</v>
      </c>
      <c r="K49" s="349"/>
      <c r="L49" s="349"/>
      <c r="M49" s="366" t="e">
        <f t="shared" si="6"/>
        <v>#DIV/0!</v>
      </c>
      <c r="N49" s="82">
        <f t="shared" ref="N49:N50" si="7">(H49*J49*L49)*$F$11</f>
        <v>0</v>
      </c>
      <c r="O49" s="152"/>
      <c r="Q49" s="156"/>
      <c r="R49" s="178">
        <v>0</v>
      </c>
      <c r="S49" s="178">
        <v>0</v>
      </c>
      <c r="T49" s="178">
        <v>0</v>
      </c>
      <c r="U49" s="178">
        <v>0</v>
      </c>
      <c r="V49" s="178">
        <v>0</v>
      </c>
      <c r="W49" s="178">
        <v>0</v>
      </c>
      <c r="X49" s="178">
        <v>0</v>
      </c>
      <c r="Y49" s="178">
        <v>0</v>
      </c>
      <c r="Z49" s="178">
        <v>0</v>
      </c>
      <c r="AA49" s="178">
        <v>0</v>
      </c>
      <c r="AB49" s="178">
        <v>0</v>
      </c>
      <c r="AC49" s="178">
        <v>0</v>
      </c>
      <c r="AD49" s="157"/>
      <c r="AE49" s="45">
        <f t="shared" ref="AE49:AE51" si="8">SUM(R49:AD49)</f>
        <v>0</v>
      </c>
    </row>
    <row r="50" spans="1:31" ht="15" customHeight="1" x14ac:dyDescent="0.25">
      <c r="A50" s="159"/>
      <c r="B50" s="156"/>
      <c r="D50" s="162" t="s">
        <v>226</v>
      </c>
      <c r="E50" s="162"/>
      <c r="F50" s="349"/>
      <c r="G50" s="349"/>
      <c r="H50" s="377">
        <v>0</v>
      </c>
      <c r="I50" s="349"/>
      <c r="J50" s="420">
        <v>0</v>
      </c>
      <c r="K50" s="349"/>
      <c r="L50" s="349"/>
      <c r="M50" s="366" t="e">
        <f t="shared" si="6"/>
        <v>#DIV/0!</v>
      </c>
      <c r="N50" s="82">
        <f t="shared" si="7"/>
        <v>0</v>
      </c>
      <c r="O50" s="152"/>
      <c r="Q50" s="156"/>
      <c r="R50" s="178">
        <v>0</v>
      </c>
      <c r="S50" s="178">
        <v>0</v>
      </c>
      <c r="T50" s="178">
        <v>0</v>
      </c>
      <c r="U50" s="178">
        <v>0</v>
      </c>
      <c r="V50" s="178">
        <v>0</v>
      </c>
      <c r="W50" s="178">
        <v>0</v>
      </c>
      <c r="X50" s="178">
        <v>0</v>
      </c>
      <c r="Y50" s="178">
        <v>0</v>
      </c>
      <c r="Z50" s="178">
        <v>0</v>
      </c>
      <c r="AA50" s="178">
        <v>0</v>
      </c>
      <c r="AB50" s="178">
        <v>0</v>
      </c>
      <c r="AC50" s="178">
        <v>0</v>
      </c>
      <c r="AD50" s="157"/>
      <c r="AE50" s="45">
        <f t="shared" si="8"/>
        <v>0</v>
      </c>
    </row>
    <row r="51" spans="1:31" ht="15" customHeight="1" x14ac:dyDescent="0.25">
      <c r="A51" s="159"/>
      <c r="B51" s="156"/>
      <c r="D51" s="562" t="s">
        <v>3</v>
      </c>
      <c r="E51" s="563"/>
      <c r="F51" s="564"/>
      <c r="G51" s="349"/>
      <c r="H51" s="349"/>
      <c r="I51" s="349"/>
      <c r="K51" s="349"/>
      <c r="L51" s="349"/>
      <c r="M51" s="366" t="e">
        <f t="shared" si="6"/>
        <v>#DIV/0!</v>
      </c>
      <c r="N51" s="420">
        <v>0</v>
      </c>
      <c r="O51" s="152"/>
      <c r="Q51" s="156"/>
      <c r="R51" s="178">
        <v>0</v>
      </c>
      <c r="S51" s="178">
        <v>0</v>
      </c>
      <c r="T51" s="178">
        <v>0</v>
      </c>
      <c r="U51" s="178">
        <v>0</v>
      </c>
      <c r="V51" s="178">
        <v>0</v>
      </c>
      <c r="W51" s="178">
        <v>0</v>
      </c>
      <c r="X51" s="178">
        <v>0</v>
      </c>
      <c r="Y51" s="178">
        <v>0</v>
      </c>
      <c r="Z51" s="178">
        <v>0</v>
      </c>
      <c r="AA51" s="178">
        <v>0</v>
      </c>
      <c r="AB51" s="178">
        <v>0</v>
      </c>
      <c r="AC51" s="178">
        <v>0</v>
      </c>
      <c r="AD51" s="157"/>
      <c r="AE51" s="45">
        <f t="shared" si="8"/>
        <v>0</v>
      </c>
    </row>
    <row r="52" spans="1:31" ht="15" customHeight="1" x14ac:dyDescent="0.25">
      <c r="A52" s="159"/>
      <c r="B52" s="156"/>
      <c r="D52" s="562" t="s">
        <v>3</v>
      </c>
      <c r="E52" s="563"/>
      <c r="F52" s="564"/>
      <c r="G52" s="349"/>
      <c r="H52" s="349"/>
      <c r="I52" s="349"/>
      <c r="J52" s="349"/>
      <c r="K52" s="349"/>
      <c r="L52" s="379"/>
      <c r="M52" s="366" t="e">
        <f t="shared" si="6"/>
        <v>#DIV/0!</v>
      </c>
      <c r="N52" s="420">
        <v>0</v>
      </c>
      <c r="O52" s="152"/>
      <c r="Q52" s="156"/>
      <c r="R52" s="178">
        <v>0</v>
      </c>
      <c r="S52" s="178">
        <v>0</v>
      </c>
      <c r="T52" s="178">
        <v>0</v>
      </c>
      <c r="U52" s="178">
        <v>0</v>
      </c>
      <c r="V52" s="178">
        <v>0</v>
      </c>
      <c r="W52" s="178">
        <v>0</v>
      </c>
      <c r="X52" s="178">
        <v>0</v>
      </c>
      <c r="Y52" s="178">
        <v>0</v>
      </c>
      <c r="Z52" s="178">
        <v>0</v>
      </c>
      <c r="AA52" s="178">
        <v>0</v>
      </c>
      <c r="AB52" s="178">
        <v>0</v>
      </c>
      <c r="AC52" s="178">
        <v>0</v>
      </c>
      <c r="AD52" s="157"/>
      <c r="AE52" s="45">
        <f>SUM(R52:AD52)</f>
        <v>0</v>
      </c>
    </row>
    <row r="53" spans="1:31" ht="4.9000000000000004" customHeight="1" thickBot="1" x14ac:dyDescent="0.3">
      <c r="A53" s="159"/>
      <c r="B53" s="166"/>
      <c r="C53" s="167"/>
      <c r="D53" s="169"/>
      <c r="E53" s="169"/>
      <c r="F53" s="389"/>
      <c r="G53" s="389"/>
      <c r="H53" s="390"/>
      <c r="I53" s="390"/>
      <c r="J53" s="391"/>
      <c r="K53" s="391"/>
      <c r="L53" s="387"/>
      <c r="M53" s="384"/>
      <c r="N53" s="392"/>
      <c r="O53" s="168"/>
      <c r="Q53" s="166"/>
      <c r="R53" s="167"/>
      <c r="S53" s="167"/>
      <c r="T53" s="167"/>
      <c r="U53" s="167"/>
      <c r="V53" s="167"/>
      <c r="W53" s="167"/>
      <c r="X53" s="167"/>
      <c r="Y53" s="167"/>
      <c r="Z53" s="167"/>
      <c r="AA53" s="167"/>
      <c r="AB53" s="167"/>
      <c r="AC53" s="167"/>
      <c r="AD53" s="168"/>
    </row>
    <row r="55" spans="1:31" ht="15" customHeight="1" thickBot="1" x14ac:dyDescent="0.3">
      <c r="C55" s="583" t="s">
        <v>227</v>
      </c>
      <c r="D55" s="583"/>
      <c r="E55" s="158"/>
    </row>
    <row r="56" spans="1:31" ht="15" customHeight="1" x14ac:dyDescent="0.25">
      <c r="A56" s="174"/>
      <c r="B56" s="153"/>
      <c r="C56" s="154"/>
      <c r="D56" s="154"/>
      <c r="E56" s="154"/>
      <c r="F56" s="154"/>
      <c r="G56" s="154"/>
      <c r="H56" s="154"/>
      <c r="I56" s="154"/>
      <c r="J56" s="160" t="s">
        <v>204</v>
      </c>
      <c r="K56" s="160"/>
      <c r="L56" s="154"/>
      <c r="M56" s="558" t="s">
        <v>205</v>
      </c>
      <c r="N56" s="558"/>
      <c r="O56" s="155"/>
      <c r="Q56" s="153"/>
      <c r="R56" s="491" t="s">
        <v>141</v>
      </c>
      <c r="S56" s="491"/>
      <c r="T56" s="491"/>
      <c r="U56" s="491"/>
      <c r="V56" s="491"/>
      <c r="W56" s="491"/>
      <c r="X56" s="491"/>
      <c r="Y56" s="491"/>
      <c r="Z56" s="491"/>
      <c r="AA56" s="491"/>
      <c r="AB56" s="491"/>
      <c r="AC56" s="491"/>
      <c r="AD56" s="155"/>
    </row>
    <row r="57" spans="1:31" ht="15" customHeight="1" x14ac:dyDescent="0.25">
      <c r="A57" s="174"/>
      <c r="B57" s="156"/>
      <c r="C57" s="585" t="s">
        <v>206</v>
      </c>
      <c r="D57" s="585"/>
      <c r="E57" s="171"/>
      <c r="F57" s="163" t="s">
        <v>207</v>
      </c>
      <c r="G57" s="163"/>
      <c r="H57" s="164" t="s">
        <v>216</v>
      </c>
      <c r="I57" s="164"/>
      <c r="J57" s="164" t="s">
        <v>219</v>
      </c>
      <c r="K57" s="164"/>
      <c r="L57" s="173"/>
      <c r="M57" s="371" t="s">
        <v>312</v>
      </c>
      <c r="N57" s="164" t="s">
        <v>66</v>
      </c>
      <c r="O57" s="152"/>
      <c r="Q57" s="156"/>
      <c r="R57" s="163" t="s">
        <v>102</v>
      </c>
      <c r="S57" s="74" t="s">
        <v>103</v>
      </c>
      <c r="T57" s="74" t="s">
        <v>104</v>
      </c>
      <c r="U57" s="74" t="s">
        <v>105</v>
      </c>
      <c r="V57" s="74" t="s">
        <v>106</v>
      </c>
      <c r="W57" s="74" t="s">
        <v>107</v>
      </c>
      <c r="X57" s="74" t="s">
        <v>108</v>
      </c>
      <c r="Y57" s="74" t="s">
        <v>109</v>
      </c>
      <c r="Z57" s="74" t="s">
        <v>110</v>
      </c>
      <c r="AA57" s="74" t="s">
        <v>111</v>
      </c>
      <c r="AB57" s="74" t="s">
        <v>112</v>
      </c>
      <c r="AC57" s="74" t="s">
        <v>113</v>
      </c>
      <c r="AD57" s="152"/>
    </row>
    <row r="58" spans="1:31" ht="4.9000000000000004" customHeight="1" x14ac:dyDescent="0.25">
      <c r="A58" s="174"/>
      <c r="B58" s="156"/>
      <c r="D58" s="162"/>
      <c r="E58" s="162"/>
      <c r="F58" s="349"/>
      <c r="G58" s="349"/>
      <c r="H58" s="344"/>
      <c r="I58" s="344"/>
      <c r="J58" s="344"/>
      <c r="K58" s="344"/>
      <c r="M58" s="344"/>
      <c r="N58" s="344"/>
      <c r="O58" s="152"/>
      <c r="Q58" s="156"/>
      <c r="R58" s="7"/>
      <c r="AD58" s="152"/>
    </row>
    <row r="59" spans="1:31" ht="15" customHeight="1" x14ac:dyDescent="0.25">
      <c r="A59" s="174"/>
      <c r="B59" s="156"/>
      <c r="D59" s="162" t="s">
        <v>228</v>
      </c>
      <c r="E59" s="162"/>
      <c r="F59" s="349" t="s">
        <v>229</v>
      </c>
      <c r="G59" s="349"/>
      <c r="H59" s="84">
        <v>0</v>
      </c>
      <c r="J59" s="85">
        <v>0</v>
      </c>
      <c r="M59" s="366" t="e">
        <f t="shared" ref="M59:M63" si="9">N59/$F$11</f>
        <v>#DIV/0!</v>
      </c>
      <c r="N59" s="82">
        <f>(H59*J59*L59)</f>
        <v>0</v>
      </c>
      <c r="O59" s="152"/>
      <c r="Q59" s="156"/>
      <c r="R59" s="178">
        <v>0</v>
      </c>
      <c r="S59" s="178">
        <v>0</v>
      </c>
      <c r="T59" s="178">
        <v>0</v>
      </c>
      <c r="U59" s="178">
        <v>0</v>
      </c>
      <c r="V59" s="178">
        <v>0</v>
      </c>
      <c r="W59" s="178">
        <v>0</v>
      </c>
      <c r="X59" s="178">
        <v>0</v>
      </c>
      <c r="Y59" s="178">
        <v>0</v>
      </c>
      <c r="Z59" s="178">
        <v>0</v>
      </c>
      <c r="AA59" s="178">
        <v>0</v>
      </c>
      <c r="AB59" s="178">
        <v>0</v>
      </c>
      <c r="AC59" s="178">
        <v>0</v>
      </c>
      <c r="AD59" s="157"/>
      <c r="AE59" s="45">
        <f>SUM(R59:AD59)</f>
        <v>0</v>
      </c>
    </row>
    <row r="60" spans="1:31" ht="15" customHeight="1" x14ac:dyDescent="0.25">
      <c r="A60" s="174"/>
      <c r="B60" s="156"/>
      <c r="D60" s="162" t="s">
        <v>230</v>
      </c>
      <c r="E60" s="162"/>
      <c r="F60" s="349"/>
      <c r="G60" s="349"/>
      <c r="H60" s="388"/>
      <c r="I60" s="388"/>
      <c r="J60" s="388"/>
      <c r="M60" s="366" t="e">
        <f t="shared" si="9"/>
        <v>#DIV/0!</v>
      </c>
      <c r="N60" s="420">
        <v>0</v>
      </c>
      <c r="O60" s="152"/>
      <c r="Q60" s="156"/>
      <c r="R60" s="178">
        <v>0</v>
      </c>
      <c r="S60" s="178">
        <v>0</v>
      </c>
      <c r="T60" s="178">
        <v>0</v>
      </c>
      <c r="U60" s="178">
        <v>0</v>
      </c>
      <c r="V60" s="178">
        <v>0</v>
      </c>
      <c r="W60" s="178">
        <v>0</v>
      </c>
      <c r="X60" s="178">
        <v>0</v>
      </c>
      <c r="Y60" s="178">
        <v>0</v>
      </c>
      <c r="Z60" s="178">
        <v>0</v>
      </c>
      <c r="AA60" s="178">
        <v>0</v>
      </c>
      <c r="AB60" s="178">
        <v>0</v>
      </c>
      <c r="AC60" s="178">
        <v>0</v>
      </c>
      <c r="AD60" s="157"/>
      <c r="AE60" s="45">
        <f>SUM(R60:AD60)</f>
        <v>0</v>
      </c>
    </row>
    <row r="61" spans="1:31" ht="15" customHeight="1" x14ac:dyDescent="0.25">
      <c r="A61" s="174"/>
      <c r="B61" s="156"/>
      <c r="D61" s="162" t="s">
        <v>231</v>
      </c>
      <c r="E61" s="162"/>
      <c r="F61" s="349" t="s">
        <v>217</v>
      </c>
      <c r="G61" s="349"/>
      <c r="H61" s="84">
        <v>0</v>
      </c>
      <c r="I61" s="353"/>
      <c r="J61" s="85">
        <v>0</v>
      </c>
      <c r="M61" s="366" t="e">
        <f t="shared" si="9"/>
        <v>#DIV/0!</v>
      </c>
      <c r="N61" s="82">
        <f t="shared" ref="N61:N62" si="10">(H61*J61*L61)*$F$11</f>
        <v>0</v>
      </c>
      <c r="O61" s="152"/>
      <c r="Q61" s="156"/>
      <c r="R61" s="178">
        <v>0</v>
      </c>
      <c r="S61" s="178">
        <v>0</v>
      </c>
      <c r="T61" s="178">
        <v>0</v>
      </c>
      <c r="U61" s="178">
        <v>0</v>
      </c>
      <c r="V61" s="178">
        <v>0</v>
      </c>
      <c r="W61" s="178">
        <v>0</v>
      </c>
      <c r="X61" s="178">
        <v>0</v>
      </c>
      <c r="Y61" s="178">
        <v>0</v>
      </c>
      <c r="Z61" s="178">
        <v>0</v>
      </c>
      <c r="AA61" s="178">
        <v>0</v>
      </c>
      <c r="AB61" s="178">
        <v>0</v>
      </c>
      <c r="AC61" s="178">
        <v>0</v>
      </c>
      <c r="AD61" s="157"/>
      <c r="AE61" s="45">
        <f>SUM(R61:AD61)</f>
        <v>0</v>
      </c>
    </row>
    <row r="62" spans="1:31" ht="15" customHeight="1" x14ac:dyDescent="0.25">
      <c r="A62" s="174"/>
      <c r="B62" s="156"/>
      <c r="D62" s="162" t="s">
        <v>232</v>
      </c>
      <c r="E62" s="162"/>
      <c r="F62" s="349" t="s">
        <v>217</v>
      </c>
      <c r="G62" s="349"/>
      <c r="H62" s="84">
        <v>0</v>
      </c>
      <c r="I62" s="353"/>
      <c r="J62" s="85">
        <v>0</v>
      </c>
      <c r="M62" s="366" t="e">
        <f t="shared" si="9"/>
        <v>#DIV/0!</v>
      </c>
      <c r="N62" s="82">
        <f t="shared" si="10"/>
        <v>0</v>
      </c>
      <c r="O62" s="152"/>
      <c r="Q62" s="156"/>
      <c r="R62" s="178">
        <v>0</v>
      </c>
      <c r="S62" s="178">
        <v>0</v>
      </c>
      <c r="T62" s="178">
        <v>0</v>
      </c>
      <c r="U62" s="178">
        <v>0</v>
      </c>
      <c r="V62" s="178">
        <v>0</v>
      </c>
      <c r="W62" s="178">
        <v>0</v>
      </c>
      <c r="X62" s="178">
        <v>0</v>
      </c>
      <c r="Y62" s="178">
        <v>0</v>
      </c>
      <c r="Z62" s="178">
        <v>0</v>
      </c>
      <c r="AA62" s="178">
        <v>0</v>
      </c>
      <c r="AB62" s="178">
        <v>0</v>
      </c>
      <c r="AC62" s="178">
        <v>0</v>
      </c>
      <c r="AD62" s="157"/>
      <c r="AE62" s="45">
        <f>SUM(R62:AD62)</f>
        <v>0</v>
      </c>
    </row>
    <row r="63" spans="1:31" ht="15" customHeight="1" x14ac:dyDescent="0.25">
      <c r="A63" s="174"/>
      <c r="B63" s="156"/>
      <c r="D63" s="562" t="s">
        <v>3</v>
      </c>
      <c r="E63" s="563"/>
      <c r="F63" s="564"/>
      <c r="G63" s="388"/>
      <c r="H63" s="380"/>
      <c r="I63" s="380"/>
      <c r="J63" s="352"/>
      <c r="K63" s="352"/>
      <c r="L63" s="379"/>
      <c r="M63" s="366" t="e">
        <f t="shared" si="9"/>
        <v>#DIV/0!</v>
      </c>
      <c r="N63" s="420">
        <v>0</v>
      </c>
      <c r="O63" s="152"/>
      <c r="Q63" s="156"/>
      <c r="R63" s="178">
        <v>0</v>
      </c>
      <c r="S63" s="178">
        <v>0</v>
      </c>
      <c r="T63" s="178">
        <v>0</v>
      </c>
      <c r="U63" s="178">
        <v>0</v>
      </c>
      <c r="V63" s="178">
        <v>0</v>
      </c>
      <c r="W63" s="178">
        <v>0</v>
      </c>
      <c r="X63" s="178">
        <v>0</v>
      </c>
      <c r="Y63" s="178">
        <v>0</v>
      </c>
      <c r="Z63" s="178">
        <v>0</v>
      </c>
      <c r="AA63" s="178">
        <v>0</v>
      </c>
      <c r="AB63" s="178">
        <v>0</v>
      </c>
      <c r="AC63" s="178">
        <v>0</v>
      </c>
      <c r="AD63" s="157"/>
      <c r="AE63" s="45">
        <f>SUM(R63:AD63)</f>
        <v>0</v>
      </c>
    </row>
    <row r="64" spans="1:31" ht="4.9000000000000004" customHeight="1" thickBot="1" x14ac:dyDescent="0.3">
      <c r="A64" s="174"/>
      <c r="B64" s="166"/>
      <c r="C64" s="167"/>
      <c r="D64" s="169"/>
      <c r="E64" s="389"/>
      <c r="F64" s="389"/>
      <c r="G64" s="389"/>
      <c r="H64" s="390"/>
      <c r="I64" s="390"/>
      <c r="J64" s="391"/>
      <c r="K64" s="391"/>
      <c r="L64" s="387"/>
      <c r="M64" s="393"/>
      <c r="N64" s="392"/>
      <c r="O64" s="168"/>
      <c r="Q64" s="166"/>
      <c r="R64" s="167"/>
      <c r="S64" s="167"/>
      <c r="T64" s="167"/>
      <c r="U64" s="167"/>
      <c r="V64" s="167"/>
      <c r="W64" s="167"/>
      <c r="X64" s="167"/>
      <c r="Y64" s="167"/>
      <c r="Z64" s="167"/>
      <c r="AA64" s="167"/>
      <c r="AB64" s="167"/>
      <c r="AC64" s="167"/>
      <c r="AD64" s="168"/>
    </row>
    <row r="66" spans="1:31" ht="15" customHeight="1" thickBot="1" x14ac:dyDescent="0.3">
      <c r="C66" s="583" t="s">
        <v>196</v>
      </c>
      <c r="D66" s="583"/>
      <c r="E66" s="158"/>
    </row>
    <row r="67" spans="1:31" ht="15" customHeight="1" x14ac:dyDescent="0.25">
      <c r="A67" s="174"/>
      <c r="B67" s="153"/>
      <c r="C67" s="154"/>
      <c r="D67" s="154"/>
      <c r="E67" s="154"/>
      <c r="F67" s="154"/>
      <c r="G67" s="154"/>
      <c r="H67" s="160"/>
      <c r="I67" s="154"/>
      <c r="J67" s="160"/>
      <c r="K67" s="160"/>
      <c r="L67" s="154"/>
      <c r="M67" s="558" t="s">
        <v>205</v>
      </c>
      <c r="N67" s="558"/>
      <c r="O67" s="155"/>
      <c r="Q67" s="153"/>
      <c r="R67" s="491" t="s">
        <v>141</v>
      </c>
      <c r="S67" s="491"/>
      <c r="T67" s="491"/>
      <c r="U67" s="491"/>
      <c r="V67" s="491"/>
      <c r="W67" s="491"/>
      <c r="X67" s="491"/>
      <c r="Y67" s="491"/>
      <c r="Z67" s="491"/>
      <c r="AA67" s="491"/>
      <c r="AB67" s="491"/>
      <c r="AC67" s="491"/>
      <c r="AD67" s="155"/>
    </row>
    <row r="68" spans="1:31" ht="15" customHeight="1" x14ac:dyDescent="0.25">
      <c r="A68" s="174"/>
      <c r="B68" s="156"/>
      <c r="D68" s="161" t="s">
        <v>206</v>
      </c>
      <c r="E68" s="161"/>
      <c r="F68" s="172"/>
      <c r="G68" s="172"/>
      <c r="H68" s="165"/>
      <c r="I68" s="165"/>
      <c r="J68" s="165"/>
      <c r="K68" s="165"/>
      <c r="L68" s="173"/>
      <c r="M68" s="371" t="s">
        <v>312</v>
      </c>
      <c r="N68" s="164" t="s">
        <v>66</v>
      </c>
      <c r="O68" s="152"/>
      <c r="Q68" s="156"/>
      <c r="R68" s="163" t="s">
        <v>102</v>
      </c>
      <c r="S68" s="74" t="s">
        <v>103</v>
      </c>
      <c r="T68" s="74" t="s">
        <v>104</v>
      </c>
      <c r="U68" s="74" t="s">
        <v>105</v>
      </c>
      <c r="V68" s="74" t="s">
        <v>106</v>
      </c>
      <c r="W68" s="74" t="s">
        <v>107</v>
      </c>
      <c r="X68" s="74" t="s">
        <v>108</v>
      </c>
      <c r="Y68" s="74" t="s">
        <v>109</v>
      </c>
      <c r="Z68" s="74" t="s">
        <v>110</v>
      </c>
      <c r="AA68" s="74" t="s">
        <v>111</v>
      </c>
      <c r="AB68" s="74" t="s">
        <v>112</v>
      </c>
      <c r="AC68" s="74" t="s">
        <v>113</v>
      </c>
      <c r="AD68" s="152"/>
    </row>
    <row r="69" spans="1:31" ht="4.9000000000000004" customHeight="1" x14ac:dyDescent="0.25">
      <c r="A69" s="174"/>
      <c r="B69" s="156"/>
      <c r="D69" s="162"/>
      <c r="E69" s="162"/>
      <c r="F69" s="349"/>
      <c r="G69" s="349"/>
      <c r="H69" s="344"/>
      <c r="I69" s="344"/>
      <c r="J69" s="344"/>
      <c r="K69" s="344"/>
      <c r="M69" s="344"/>
      <c r="N69" s="344"/>
      <c r="O69" s="152"/>
      <c r="Q69" s="156"/>
      <c r="R69" s="7"/>
      <c r="AD69" s="152"/>
    </row>
    <row r="70" spans="1:31" ht="15" customHeight="1" x14ac:dyDescent="0.25">
      <c r="A70" s="174"/>
      <c r="B70" s="156"/>
      <c r="D70" s="162" t="s">
        <v>290</v>
      </c>
      <c r="E70" s="162"/>
      <c r="F70" s="388"/>
      <c r="G70" s="388"/>
      <c r="I70" s="380"/>
      <c r="J70" s="352"/>
      <c r="K70" s="352"/>
      <c r="L70" s="379"/>
      <c r="M70" s="366" t="e">
        <f t="shared" ref="M70:M71" si="11">N70/$F$11</f>
        <v>#DIV/0!</v>
      </c>
      <c r="N70" s="84">
        <v>0</v>
      </c>
      <c r="O70" s="152"/>
      <c r="Q70" s="156"/>
      <c r="R70" s="178">
        <v>0</v>
      </c>
      <c r="S70" s="178">
        <v>0</v>
      </c>
      <c r="T70" s="178">
        <v>0</v>
      </c>
      <c r="U70" s="178">
        <v>0</v>
      </c>
      <c r="V70" s="178">
        <v>0</v>
      </c>
      <c r="W70" s="178">
        <v>0</v>
      </c>
      <c r="X70" s="178">
        <v>0</v>
      </c>
      <c r="Y70" s="178">
        <v>0</v>
      </c>
      <c r="Z70" s="178">
        <v>0</v>
      </c>
      <c r="AA70" s="178">
        <v>0</v>
      </c>
      <c r="AB70" s="178">
        <v>0</v>
      </c>
      <c r="AC70" s="178">
        <v>0</v>
      </c>
      <c r="AD70" s="157"/>
      <c r="AE70" s="45">
        <f>SUM(R70:AD70)</f>
        <v>0</v>
      </c>
    </row>
    <row r="71" spans="1:31" ht="15" customHeight="1" x14ac:dyDescent="0.25">
      <c r="A71" s="174"/>
      <c r="B71" s="156"/>
      <c r="D71" s="562" t="s">
        <v>3</v>
      </c>
      <c r="E71" s="563"/>
      <c r="F71" s="564"/>
      <c r="G71" s="388"/>
      <c r="I71" s="380"/>
      <c r="J71" s="352"/>
      <c r="K71" s="352"/>
      <c r="L71" s="379"/>
      <c r="M71" s="366" t="e">
        <f t="shared" si="11"/>
        <v>#DIV/0!</v>
      </c>
      <c r="N71" s="84">
        <v>0</v>
      </c>
      <c r="O71" s="152"/>
      <c r="Q71" s="156"/>
      <c r="R71" s="178">
        <v>0</v>
      </c>
      <c r="S71" s="178">
        <v>0</v>
      </c>
      <c r="T71" s="178">
        <v>0</v>
      </c>
      <c r="U71" s="178">
        <v>0</v>
      </c>
      <c r="V71" s="178">
        <v>0</v>
      </c>
      <c r="W71" s="178">
        <v>0</v>
      </c>
      <c r="X71" s="178">
        <v>0</v>
      </c>
      <c r="Y71" s="178">
        <v>0</v>
      </c>
      <c r="Z71" s="178">
        <v>0</v>
      </c>
      <c r="AA71" s="178">
        <v>0</v>
      </c>
      <c r="AB71" s="178">
        <v>0</v>
      </c>
      <c r="AC71" s="178">
        <v>0</v>
      </c>
      <c r="AD71" s="157"/>
      <c r="AE71" s="45">
        <f>SUM(R71:AD71)</f>
        <v>0</v>
      </c>
    </row>
    <row r="72" spans="1:31" ht="4.9000000000000004" customHeight="1" thickBot="1" x14ac:dyDescent="0.3">
      <c r="A72" s="174"/>
      <c r="B72" s="166"/>
      <c r="C72" s="167"/>
      <c r="D72" s="169"/>
      <c r="E72" s="169"/>
      <c r="F72" s="170"/>
      <c r="G72" s="170"/>
      <c r="H72" s="394"/>
      <c r="I72" s="394"/>
      <c r="J72" s="395"/>
      <c r="K72" s="395"/>
      <c r="L72" s="167"/>
      <c r="M72" s="384"/>
      <c r="N72" s="396"/>
      <c r="O72" s="168"/>
      <c r="Q72" s="166"/>
      <c r="R72" s="167"/>
      <c r="S72" s="167"/>
      <c r="T72" s="167"/>
      <c r="U72" s="167"/>
      <c r="V72" s="167"/>
      <c r="W72" s="167"/>
      <c r="X72" s="167"/>
      <c r="Y72" s="167"/>
      <c r="Z72" s="167"/>
      <c r="AA72" s="167"/>
      <c r="AB72" s="167"/>
      <c r="AC72" s="167"/>
      <c r="AD72" s="168"/>
    </row>
    <row r="74" spans="1:31" ht="15" customHeight="1" thickBot="1" x14ac:dyDescent="0.3">
      <c r="C74" s="583" t="s">
        <v>516</v>
      </c>
      <c r="D74" s="583"/>
      <c r="E74" s="158"/>
    </row>
    <row r="75" spans="1:31" ht="15" customHeight="1" x14ac:dyDescent="0.25">
      <c r="B75" s="153"/>
      <c r="C75" s="154"/>
      <c r="D75" s="154"/>
      <c r="E75" s="154"/>
      <c r="F75" s="154"/>
      <c r="G75" s="154"/>
      <c r="H75" s="160"/>
      <c r="I75" s="160"/>
      <c r="J75" s="160"/>
      <c r="K75" s="160"/>
      <c r="L75" s="154"/>
      <c r="M75" s="558" t="s">
        <v>205</v>
      </c>
      <c r="N75" s="558"/>
      <c r="O75" s="155"/>
      <c r="Q75" s="153"/>
      <c r="R75" s="491" t="s">
        <v>141</v>
      </c>
      <c r="S75" s="491"/>
      <c r="T75" s="491"/>
      <c r="U75" s="491"/>
      <c r="V75" s="491"/>
      <c r="W75" s="491"/>
      <c r="X75" s="491"/>
      <c r="Y75" s="491"/>
      <c r="Z75" s="491"/>
      <c r="AA75" s="491"/>
      <c r="AB75" s="491"/>
      <c r="AC75" s="491"/>
      <c r="AD75" s="155"/>
    </row>
    <row r="76" spans="1:31" ht="15" customHeight="1" x14ac:dyDescent="0.25">
      <c r="B76" s="156"/>
      <c r="D76" s="161" t="s">
        <v>206</v>
      </c>
      <c r="E76" s="161"/>
      <c r="F76" s="172"/>
      <c r="G76" s="172"/>
      <c r="H76" s="164"/>
      <c r="I76" s="164"/>
      <c r="J76" s="164"/>
      <c r="K76" s="165"/>
      <c r="L76" s="173"/>
      <c r="M76" s="371" t="s">
        <v>312</v>
      </c>
      <c r="N76" s="164" t="s">
        <v>66</v>
      </c>
      <c r="O76" s="152"/>
      <c r="Q76" s="156"/>
      <c r="R76" s="163" t="s">
        <v>102</v>
      </c>
      <c r="S76" s="74" t="s">
        <v>103</v>
      </c>
      <c r="T76" s="74" t="s">
        <v>104</v>
      </c>
      <c r="U76" s="74" t="s">
        <v>105</v>
      </c>
      <c r="V76" s="74" t="s">
        <v>106</v>
      </c>
      <c r="W76" s="74" t="s">
        <v>107</v>
      </c>
      <c r="X76" s="74" t="s">
        <v>108</v>
      </c>
      <c r="Y76" s="74" t="s">
        <v>109</v>
      </c>
      <c r="Z76" s="74" t="s">
        <v>110</v>
      </c>
      <c r="AA76" s="74" t="s">
        <v>111</v>
      </c>
      <c r="AB76" s="74" t="s">
        <v>112</v>
      </c>
      <c r="AC76" s="74" t="s">
        <v>113</v>
      </c>
      <c r="AD76" s="152"/>
    </row>
    <row r="77" spans="1:31" ht="4.9000000000000004" customHeight="1" x14ac:dyDescent="0.25">
      <c r="B77" s="156"/>
      <c r="D77" s="162"/>
      <c r="E77" s="162"/>
      <c r="F77" s="349"/>
      <c r="G77" s="349"/>
      <c r="H77" s="344"/>
      <c r="I77" s="344"/>
      <c r="J77" s="344"/>
      <c r="K77" s="344"/>
      <c r="M77" s="344"/>
      <c r="N77" s="344"/>
      <c r="O77" s="152"/>
      <c r="Q77" s="156"/>
      <c r="R77" s="7"/>
      <c r="AD77" s="152"/>
    </row>
    <row r="78" spans="1:31" ht="15" customHeight="1" x14ac:dyDescent="0.25">
      <c r="B78" s="156"/>
      <c r="D78" s="562" t="s">
        <v>3</v>
      </c>
      <c r="E78" s="563"/>
      <c r="F78" s="564"/>
      <c r="G78" s="349"/>
      <c r="K78" s="344"/>
      <c r="M78" s="366" t="e">
        <f t="shared" ref="M78:M81" si="12">N78/$F$11</f>
        <v>#DIV/0!</v>
      </c>
      <c r="N78" s="84">
        <v>0</v>
      </c>
      <c r="O78" s="152"/>
      <c r="Q78" s="156"/>
      <c r="R78" s="178">
        <v>0</v>
      </c>
      <c r="S78" s="178">
        <v>0</v>
      </c>
      <c r="T78" s="178">
        <v>0</v>
      </c>
      <c r="U78" s="178">
        <v>0</v>
      </c>
      <c r="V78" s="178">
        <v>0</v>
      </c>
      <c r="W78" s="178">
        <v>0</v>
      </c>
      <c r="X78" s="178">
        <v>0</v>
      </c>
      <c r="Y78" s="178">
        <v>0</v>
      </c>
      <c r="Z78" s="178">
        <v>0</v>
      </c>
      <c r="AA78" s="178">
        <v>0</v>
      </c>
      <c r="AB78" s="178">
        <v>0</v>
      </c>
      <c r="AC78" s="178">
        <v>0</v>
      </c>
      <c r="AD78" s="157"/>
      <c r="AE78" s="45">
        <f t="shared" ref="AE78:AE79" si="13">SUM(R78:AD78)</f>
        <v>0</v>
      </c>
    </row>
    <row r="79" spans="1:31" ht="15" customHeight="1" x14ac:dyDescent="0.25">
      <c r="B79" s="156"/>
      <c r="D79" s="562" t="s">
        <v>3</v>
      </c>
      <c r="E79" s="563"/>
      <c r="F79" s="564"/>
      <c r="G79" s="349"/>
      <c r="K79" s="344"/>
      <c r="M79" s="366" t="e">
        <f t="shared" si="12"/>
        <v>#DIV/0!</v>
      </c>
      <c r="N79" s="84">
        <v>0</v>
      </c>
      <c r="O79" s="152"/>
      <c r="Q79" s="156"/>
      <c r="R79" s="178">
        <v>0</v>
      </c>
      <c r="S79" s="178">
        <v>0</v>
      </c>
      <c r="T79" s="178">
        <v>0</v>
      </c>
      <c r="U79" s="178">
        <v>0</v>
      </c>
      <c r="V79" s="178">
        <v>0</v>
      </c>
      <c r="W79" s="178">
        <v>0</v>
      </c>
      <c r="X79" s="178">
        <v>0</v>
      </c>
      <c r="Y79" s="178">
        <v>0</v>
      </c>
      <c r="Z79" s="178">
        <v>0</v>
      </c>
      <c r="AA79" s="178">
        <v>0</v>
      </c>
      <c r="AB79" s="178">
        <v>0</v>
      </c>
      <c r="AC79" s="178">
        <v>0</v>
      </c>
      <c r="AD79" s="157"/>
      <c r="AE79" s="45">
        <f t="shared" si="13"/>
        <v>0</v>
      </c>
    </row>
    <row r="80" spans="1:31" ht="15" customHeight="1" x14ac:dyDescent="0.25">
      <c r="B80" s="156"/>
      <c r="D80" s="562" t="s">
        <v>3</v>
      </c>
      <c r="E80" s="563"/>
      <c r="F80" s="564"/>
      <c r="G80" s="349"/>
      <c r="K80" s="344"/>
      <c r="M80" s="366" t="e">
        <f t="shared" si="12"/>
        <v>#DIV/0!</v>
      </c>
      <c r="N80" s="84">
        <v>0</v>
      </c>
      <c r="O80" s="152"/>
      <c r="Q80" s="156"/>
      <c r="R80" s="178">
        <v>0</v>
      </c>
      <c r="S80" s="178">
        <v>0</v>
      </c>
      <c r="T80" s="178">
        <v>0</v>
      </c>
      <c r="U80" s="178">
        <v>0</v>
      </c>
      <c r="V80" s="178">
        <v>0</v>
      </c>
      <c r="W80" s="178">
        <v>0</v>
      </c>
      <c r="X80" s="178">
        <v>0</v>
      </c>
      <c r="Y80" s="178">
        <v>0</v>
      </c>
      <c r="Z80" s="178">
        <v>0</v>
      </c>
      <c r="AA80" s="178">
        <v>0</v>
      </c>
      <c r="AB80" s="178">
        <v>0</v>
      </c>
      <c r="AC80" s="178">
        <v>0</v>
      </c>
      <c r="AD80" s="157"/>
      <c r="AE80" s="45">
        <f>SUM(R80:AD80)</f>
        <v>0</v>
      </c>
    </row>
    <row r="81" spans="2:31" ht="15" customHeight="1" x14ac:dyDescent="0.25">
      <c r="B81" s="156"/>
      <c r="D81" s="562" t="s">
        <v>3</v>
      </c>
      <c r="E81" s="563"/>
      <c r="F81" s="564"/>
      <c r="G81" s="349"/>
      <c r="K81" s="344"/>
      <c r="M81" s="366" t="e">
        <f t="shared" si="12"/>
        <v>#DIV/0!</v>
      </c>
      <c r="N81" s="84">
        <v>0</v>
      </c>
      <c r="O81" s="152"/>
      <c r="Q81" s="156"/>
      <c r="R81" s="178">
        <v>0</v>
      </c>
      <c r="S81" s="178">
        <v>0</v>
      </c>
      <c r="T81" s="178">
        <v>0</v>
      </c>
      <c r="U81" s="178">
        <v>0</v>
      </c>
      <c r="V81" s="178">
        <v>0</v>
      </c>
      <c r="W81" s="178">
        <v>0</v>
      </c>
      <c r="X81" s="178">
        <v>0</v>
      </c>
      <c r="Y81" s="178">
        <v>0</v>
      </c>
      <c r="Z81" s="178">
        <v>0</v>
      </c>
      <c r="AA81" s="178">
        <v>0</v>
      </c>
      <c r="AB81" s="178">
        <v>0</v>
      </c>
      <c r="AC81" s="178">
        <v>0</v>
      </c>
      <c r="AD81" s="157"/>
      <c r="AE81" s="45">
        <f>SUM(R81:AD81)</f>
        <v>0</v>
      </c>
    </row>
    <row r="82" spans="2:31" ht="4.9000000000000004" customHeight="1" thickBot="1" x14ac:dyDescent="0.3">
      <c r="B82" s="166"/>
      <c r="C82" s="167"/>
      <c r="D82" s="169"/>
      <c r="E82" s="169"/>
      <c r="F82" s="170"/>
      <c r="G82" s="170"/>
      <c r="H82" s="394"/>
      <c r="I82" s="394"/>
      <c r="J82" s="395"/>
      <c r="K82" s="395"/>
      <c r="L82" s="167"/>
      <c r="M82" s="384"/>
      <c r="N82" s="396"/>
      <c r="O82" s="168"/>
      <c r="Q82" s="166"/>
      <c r="R82" s="167"/>
      <c r="S82" s="167"/>
      <c r="T82" s="167"/>
      <c r="U82" s="167"/>
      <c r="V82" s="167"/>
      <c r="W82" s="167"/>
      <c r="X82" s="167"/>
      <c r="Y82" s="167"/>
      <c r="Z82" s="167"/>
      <c r="AA82" s="167"/>
      <c r="AB82" s="167"/>
      <c r="AC82" s="167"/>
      <c r="AD82" s="168"/>
    </row>
    <row r="84" spans="2:31" ht="15" customHeight="1" x14ac:dyDescent="0.25">
      <c r="B84" s="569" t="s">
        <v>613</v>
      </c>
      <c r="C84" s="569"/>
      <c r="D84" s="569"/>
      <c r="E84" s="569"/>
      <c r="F84" s="569"/>
      <c r="G84" s="569"/>
      <c r="H84" s="569"/>
      <c r="I84" s="569"/>
      <c r="J84" s="569"/>
      <c r="K84" s="569"/>
      <c r="L84" s="569"/>
      <c r="M84" s="569"/>
      <c r="N84" s="569"/>
      <c r="O84" s="569"/>
      <c r="P84" s="569"/>
      <c r="Q84" s="569"/>
      <c r="R84" s="569"/>
      <c r="S84" s="569"/>
      <c r="T84" s="569"/>
      <c r="U84" s="569"/>
      <c r="V84" s="569"/>
      <c r="W84" s="569"/>
      <c r="X84" s="569"/>
      <c r="Y84" s="569"/>
      <c r="Z84" s="569"/>
      <c r="AA84" s="569"/>
      <c r="AB84" s="569"/>
      <c r="AC84" s="569"/>
      <c r="AD84" s="569"/>
    </row>
  </sheetData>
  <sheetProtection algorithmName="SHA-512" hashValue="6Z0u6s1C9+wkswCbEBwUnh/FBQBZXUPY7cg5Xy3yOQe8YN4G5UJ34kvMZ21mloBtyeOXckUcFN3LddxRxIOJrQ==" saltValue="h52X+09qhzqVTO4Cvm94JQ==" spinCount="100000" sheet="1" objects="1" scenarios="1"/>
  <mergeCells count="35">
    <mergeCell ref="M43:N43"/>
    <mergeCell ref="R43:AC43"/>
    <mergeCell ref="C42:F42"/>
    <mergeCell ref="C20:D20"/>
    <mergeCell ref="C5:D5"/>
    <mergeCell ref="C31:D31"/>
    <mergeCell ref="M32:N32"/>
    <mergeCell ref="M21:N21"/>
    <mergeCell ref="R7:AC7"/>
    <mergeCell ref="C22:D22"/>
    <mergeCell ref="C24:D24"/>
    <mergeCell ref="R21:AC21"/>
    <mergeCell ref="C57:D57"/>
    <mergeCell ref="C44:D44"/>
    <mergeCell ref="D71:F71"/>
    <mergeCell ref="C66:D66"/>
    <mergeCell ref="H2:L2"/>
    <mergeCell ref="D51:F51"/>
    <mergeCell ref="D52:F52"/>
    <mergeCell ref="C74:D74"/>
    <mergeCell ref="B84:AD84"/>
    <mergeCell ref="C25:D25"/>
    <mergeCell ref="D81:F81"/>
    <mergeCell ref="M56:N56"/>
    <mergeCell ref="R56:AC56"/>
    <mergeCell ref="M67:N67"/>
    <mergeCell ref="R67:AC67"/>
    <mergeCell ref="M75:N75"/>
    <mergeCell ref="R32:AC32"/>
    <mergeCell ref="D79:F79"/>
    <mergeCell ref="D80:F80"/>
    <mergeCell ref="R75:AC75"/>
    <mergeCell ref="D78:F78"/>
    <mergeCell ref="D63:F63"/>
    <mergeCell ref="C55:D55"/>
  </mergeCells>
  <printOptions horizontalCentered="1"/>
  <pageMargins left="0.5" right="0.5" top="0.5" bottom="0.5" header="0" footer="0"/>
  <pageSetup scale="76" orientation="landscape" r:id="rId1"/>
  <headerFooter alignWithMargins="0"/>
  <rowBreaks count="2" manualBreakCount="2">
    <brk id="19" min="1" max="29" man="1"/>
    <brk id="54" min="1" max="29"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EF1129E-144C-43BC-A464-74019A3311BC}">
          <x14:formula1>
            <xm:f>Data!$D$37:$D$43</xm:f>
          </x14:formula1>
          <xm:sqref>F26:F28</xm:sqref>
        </x14:dataValidation>
        <x14:dataValidation type="list" allowBlank="1" showInputMessage="1" showErrorMessage="1" xr:uid="{AF09CEFF-39A2-4C79-9A76-C7E41BFB46EB}">
          <x14:formula1>
            <xm:f>Data!$D$28:$D$34</xm:f>
          </x14:formula1>
          <xm:sqref>D26:D28</xm:sqref>
        </x14:dataValidation>
        <x14:dataValidation type="list" allowBlank="1" showInputMessage="1" showErrorMessage="1" xr:uid="{3A317A46-8565-4CC0-9CB7-33EE8BAA96AD}">
          <x14:formula1>
            <xm:f>Data!$B$57:$B$74</xm:f>
          </x14:formula1>
          <xm:sqref>D11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D319-8CB5-4A90-8F28-E75F6C4FB9C4}">
  <sheetPr>
    <pageSetUpPr fitToPage="1"/>
  </sheetPr>
  <dimension ref="A2:AD81"/>
  <sheetViews>
    <sheetView showGridLines="0" showRowColHeaders="0" zoomScaleNormal="100" workbookViewId="0">
      <selection activeCell="C6" sqref="C6:E6"/>
    </sheetView>
  </sheetViews>
  <sheetFormatPr defaultColWidth="9.140625" defaultRowHeight="15" customHeight="1" x14ac:dyDescent="0.25"/>
  <cols>
    <col min="1" max="1" width="4.7109375" style="1" customWidth="1"/>
    <col min="2" max="2" width="0.85546875" style="1" customWidth="1"/>
    <col min="3" max="3" width="10.7109375" style="1" customWidth="1"/>
    <col min="4" max="8" width="9.7109375" style="1" customWidth="1"/>
    <col min="9" max="10" width="10.7109375" style="1" customWidth="1"/>
    <col min="11" max="11" width="0.85546875" style="1" customWidth="1"/>
    <col min="12" max="28" width="9.140625" style="1"/>
    <col min="29" max="29" width="20.7109375" style="1" customWidth="1"/>
    <col min="30" max="30" width="10.7109375" style="1" customWidth="1"/>
    <col min="31" max="16384" width="9.140625" style="1"/>
  </cols>
  <sheetData>
    <row r="2" spans="1:11" ht="78" customHeight="1" x14ac:dyDescent="0.25"/>
    <row r="3" spans="1:11" ht="20.100000000000001" customHeight="1" x14ac:dyDescent="0.25">
      <c r="C3" s="546" t="s">
        <v>403</v>
      </c>
      <c r="D3" s="546"/>
      <c r="E3" s="546"/>
      <c r="F3" s="546"/>
      <c r="G3" s="546"/>
      <c r="H3" s="546"/>
      <c r="I3" s="546"/>
      <c r="J3" s="546"/>
    </row>
    <row r="4" spans="1:11" ht="15" customHeight="1" x14ac:dyDescent="0.25">
      <c r="C4" s="546" t="str">
        <f>'Basic Information'!$D$6</f>
        <v>Region of State</v>
      </c>
      <c r="D4" s="546"/>
      <c r="E4" s="546"/>
      <c r="F4" s="546"/>
      <c r="G4" s="546"/>
      <c r="H4" s="546"/>
      <c r="I4" s="546"/>
      <c r="J4" s="546"/>
    </row>
    <row r="6" spans="1:11" ht="20.100000000000001" customHeight="1" x14ac:dyDescent="0.25">
      <c r="C6" s="545" t="str">
        <f>'Basic Information'!D22</f>
        <v>Grazing Livestock</v>
      </c>
      <c r="D6" s="545"/>
      <c r="E6" s="545"/>
      <c r="F6" s="315"/>
      <c r="G6" s="571" t="str">
        <f>IF($C$6="Cow-Calf","Cows",IF($C$6="Ewe-Lamb","Ewes",IF($C$6="Doe-Kid","Does"," ")))</f>
        <v xml:space="preserve"> </v>
      </c>
      <c r="H6" s="571"/>
      <c r="I6" s="223"/>
      <c r="J6" s="318">
        <f>'Basic Information'!$D$4</f>
        <v>2024</v>
      </c>
    </row>
    <row r="7" spans="1:11" ht="15" customHeight="1" x14ac:dyDescent="0.25">
      <c r="B7" s="548" t="s">
        <v>390</v>
      </c>
      <c r="C7" s="548"/>
      <c r="D7" s="548"/>
      <c r="E7" s="548"/>
      <c r="F7" s="548"/>
      <c r="G7" s="548"/>
      <c r="H7" s="548"/>
      <c r="I7" s="548"/>
      <c r="J7" s="548"/>
      <c r="K7" s="548"/>
    </row>
    <row r="8" spans="1:11" ht="15" customHeight="1" x14ac:dyDescent="0.25">
      <c r="A8" s="407"/>
      <c r="B8" s="407"/>
      <c r="C8" s="427"/>
      <c r="D8" s="427"/>
      <c r="E8" s="76" t="s">
        <v>329</v>
      </c>
      <c r="F8" s="76" t="s">
        <v>540</v>
      </c>
      <c r="G8" s="76" t="s">
        <v>63</v>
      </c>
      <c r="H8" s="4"/>
    </row>
    <row r="9" spans="1:11" ht="15" customHeight="1" x14ac:dyDescent="0.25">
      <c r="A9" s="407"/>
      <c r="B9" s="407"/>
      <c r="C9" s="219"/>
      <c r="D9" s="431"/>
      <c r="E9" s="57" t="s">
        <v>539</v>
      </c>
      <c r="F9" s="57" t="s">
        <v>541</v>
      </c>
      <c r="G9" s="57" t="s">
        <v>535</v>
      </c>
      <c r="H9" s="11"/>
      <c r="I9" s="434" t="s">
        <v>66</v>
      </c>
      <c r="J9" s="432" t="s">
        <v>550</v>
      </c>
    </row>
    <row r="10" spans="1:11" ht="15" customHeight="1" x14ac:dyDescent="0.25">
      <c r="A10" s="407"/>
      <c r="B10" s="407"/>
      <c r="C10" s="1" t="s">
        <v>538</v>
      </c>
      <c r="E10" s="132">
        <f>'Grazing LS - Input'!F14</f>
        <v>0</v>
      </c>
      <c r="F10" s="132">
        <f>'Grazing LS - Input'!H14</f>
        <v>0</v>
      </c>
      <c r="G10" s="302">
        <f>'Grazing LS - Input'!J14</f>
        <v>0</v>
      </c>
      <c r="I10" s="433">
        <f>E10*F10*G10</f>
        <v>0</v>
      </c>
      <c r="J10" s="429" t="e">
        <f>I10/E10</f>
        <v>#DIV/0!</v>
      </c>
    </row>
    <row r="11" spans="1:11" ht="15" customHeight="1" x14ac:dyDescent="0.25">
      <c r="A11" s="407"/>
      <c r="B11" s="407"/>
      <c r="C11" s="427" t="s">
        <v>525</v>
      </c>
      <c r="D11" s="427"/>
      <c r="E11" s="429">
        <v>0</v>
      </c>
      <c r="F11" s="429">
        <f>'Grazing LS - Input'!H11</f>
        <v>0</v>
      </c>
      <c r="G11" s="430">
        <f>'Grazing LS - Input'!J11</f>
        <v>0</v>
      </c>
      <c r="H11" s="407"/>
      <c r="I11" s="433">
        <f>E11*F11*G11</f>
        <v>0</v>
      </c>
      <c r="J11" s="429" t="e">
        <f>I11/E11</f>
        <v>#DIV/0!</v>
      </c>
    </row>
    <row r="12" spans="1:11" ht="4.9000000000000004" customHeight="1" x14ac:dyDescent="0.25">
      <c r="A12" s="407"/>
      <c r="B12" s="407"/>
      <c r="C12" s="431"/>
      <c r="D12" s="431"/>
      <c r="E12" s="431"/>
      <c r="F12" s="431"/>
      <c r="G12" s="434"/>
      <c r="H12" s="435"/>
      <c r="I12" s="432"/>
      <c r="J12" s="434"/>
    </row>
    <row r="13" spans="1:11" ht="15" customHeight="1" x14ac:dyDescent="0.25">
      <c r="A13" s="407"/>
      <c r="B13" s="407"/>
      <c r="C13" s="426" t="s">
        <v>552</v>
      </c>
      <c r="D13" s="426"/>
      <c r="E13" s="426"/>
      <c r="F13" s="426"/>
      <c r="G13" s="428"/>
      <c r="H13" s="436"/>
      <c r="I13" s="437">
        <f>I10-I11</f>
        <v>0</v>
      </c>
      <c r="J13" s="437" t="e">
        <f>J10-J11</f>
        <v>#DIV/0!</v>
      </c>
    </row>
    <row r="14" spans="1:11" ht="10.15" customHeight="1" x14ac:dyDescent="0.25">
      <c r="C14" s="209"/>
      <c r="D14" s="209"/>
      <c r="E14" s="209"/>
      <c r="F14" s="209"/>
      <c r="G14" s="199"/>
      <c r="H14" s="196"/>
      <c r="I14" s="200"/>
      <c r="J14" s="200"/>
    </row>
    <row r="15" spans="1:11" ht="15" customHeight="1" x14ac:dyDescent="0.25">
      <c r="B15" s="548" t="s">
        <v>393</v>
      </c>
      <c r="C15" s="548"/>
      <c r="D15" s="548"/>
      <c r="E15" s="548"/>
      <c r="F15" s="548"/>
      <c r="G15" s="548"/>
      <c r="H15" s="548"/>
      <c r="I15" s="548"/>
      <c r="J15" s="548"/>
      <c r="K15" s="548"/>
    </row>
    <row r="16" spans="1:11" ht="15" customHeight="1" x14ac:dyDescent="0.25">
      <c r="C16" s="196"/>
      <c r="D16" s="196"/>
      <c r="E16" s="196"/>
      <c r="F16" s="196"/>
      <c r="I16" s="549" t="s">
        <v>406</v>
      </c>
      <c r="J16" s="549"/>
    </row>
    <row r="17" spans="3:10" ht="15" customHeight="1" thickBot="1" x14ac:dyDescent="0.3">
      <c r="C17" s="258" t="s">
        <v>436</v>
      </c>
      <c r="D17" s="258"/>
      <c r="E17" s="258"/>
      <c r="F17" s="211"/>
      <c r="G17" s="240"/>
      <c r="H17" s="240"/>
      <c r="I17" s="439" t="s">
        <v>66</v>
      </c>
      <c r="J17" s="438" t="s">
        <v>312</v>
      </c>
    </row>
    <row r="18" spans="3:10" ht="4.9000000000000004" customHeight="1" x14ac:dyDescent="0.25">
      <c r="C18" s="256"/>
      <c r="D18" s="256"/>
      <c r="E18" s="256"/>
      <c r="F18" s="196"/>
      <c r="I18" s="233"/>
      <c r="J18" s="233"/>
    </row>
    <row r="19" spans="3:10" ht="15" customHeight="1" x14ac:dyDescent="0.25">
      <c r="C19" s="570" t="s">
        <v>437</v>
      </c>
      <c r="D19" s="570"/>
      <c r="E19" s="570"/>
      <c r="F19" s="570"/>
      <c r="I19" s="409">
        <f>SUM('Grazing LS - Input'!N35:N39)</f>
        <v>0</v>
      </c>
      <c r="J19" s="409" t="e">
        <f t="shared" ref="J19:J27" si="0">I19/$E$11</f>
        <v>#DIV/0!</v>
      </c>
    </row>
    <row r="20" spans="3:10" ht="15" customHeight="1" x14ac:dyDescent="0.25">
      <c r="C20" s="570" t="s">
        <v>417</v>
      </c>
      <c r="D20" s="570"/>
      <c r="E20" s="570"/>
      <c r="F20" s="570"/>
      <c r="I20" s="409">
        <f>SUM('Grazing LS - Input'!N24:N28)</f>
        <v>0</v>
      </c>
      <c r="J20" s="409" t="e">
        <f t="shared" si="0"/>
        <v>#DIV/0!</v>
      </c>
    </row>
    <row r="21" spans="3:10" ht="15" customHeight="1" x14ac:dyDescent="0.25">
      <c r="C21" s="570" t="s">
        <v>438</v>
      </c>
      <c r="D21" s="570"/>
      <c r="E21" s="570"/>
      <c r="F21" s="570"/>
      <c r="I21" s="409">
        <f>(General!E67*General!S67)+(General!E68*General!S68)+(General!E69*General!S69)+(General!E70*General!S70)+(General!E71*General!S71)</f>
        <v>0</v>
      </c>
      <c r="J21" s="409" t="e">
        <f t="shared" si="0"/>
        <v>#DIV/0!</v>
      </c>
    </row>
    <row r="22" spans="3:10" ht="15" customHeight="1" x14ac:dyDescent="0.25">
      <c r="C22" s="570" t="s">
        <v>551</v>
      </c>
      <c r="D22" s="570"/>
      <c r="E22" s="570"/>
      <c r="F22" s="570"/>
      <c r="I22" s="409">
        <f>SUM('Grazing LS - Input'!N46:N52)</f>
        <v>0</v>
      </c>
      <c r="J22" s="409" t="e">
        <f t="shared" si="0"/>
        <v>#DIV/0!</v>
      </c>
    </row>
    <row r="23" spans="3:10" ht="15" customHeight="1" x14ac:dyDescent="0.25">
      <c r="C23" s="570" t="s">
        <v>374</v>
      </c>
      <c r="D23" s="570"/>
      <c r="E23" s="570"/>
      <c r="F23" s="570"/>
      <c r="I23" s="409">
        <f>SUM('Grazing LS - Input'!N59:N63)</f>
        <v>0</v>
      </c>
      <c r="J23" s="409" t="e">
        <f t="shared" si="0"/>
        <v>#DIV/0!</v>
      </c>
    </row>
    <row r="24" spans="3:10" ht="15" customHeight="1" x14ac:dyDescent="0.25">
      <c r="C24" s="402" t="s">
        <v>427</v>
      </c>
      <c r="D24" s="402"/>
      <c r="E24" s="402"/>
      <c r="F24" s="402"/>
      <c r="G24" s="402"/>
      <c r="I24" s="409">
        <f>((General!E49*General!S49)+(General!E50*General!S50)+(General!E51*General!S51)+(General!E52*General!S52)+(General!E53*General!S53)+(General!E54*General!S54)+'Grazing LS - Input'!N70+'Grazing LS - Input'!N71)+(General!U58*((General!E49*General!S49)+(General!E50*General!S50)+(General!E51*General!S51)+(General!E52*General!S52)+(General!E53*General!S53)+(General!E54*General!S54)+'Grazing LS - Input'!N70+'Grazing LS - Input'!N71))</f>
        <v>0</v>
      </c>
      <c r="J24" s="409" t="e">
        <f t="shared" si="0"/>
        <v>#DIV/0!</v>
      </c>
    </row>
    <row r="25" spans="3:10" ht="15" customHeight="1" x14ac:dyDescent="0.25">
      <c r="C25" s="402" t="s">
        <v>394</v>
      </c>
      <c r="D25" s="402"/>
      <c r="E25" s="402"/>
      <c r="F25" s="402"/>
      <c r="G25" s="402"/>
      <c r="I25" s="409">
        <f>General!E80*General!S80</f>
        <v>0</v>
      </c>
      <c r="J25" s="409" t="e">
        <f t="shared" si="0"/>
        <v>#DIV/0!</v>
      </c>
    </row>
    <row r="26" spans="3:10" ht="15" customHeight="1" x14ac:dyDescent="0.25">
      <c r="C26" s="402" t="s">
        <v>631</v>
      </c>
      <c r="D26" s="402"/>
      <c r="E26" s="402"/>
      <c r="F26" s="402"/>
      <c r="G26" s="402"/>
      <c r="I26" s="409">
        <f>(General!E81*General!S81)+(General!E82*General!S82)</f>
        <v>0</v>
      </c>
      <c r="J26" s="409" t="e">
        <f t="shared" si="0"/>
        <v>#DIV/0!</v>
      </c>
    </row>
    <row r="27" spans="3:10" ht="15" customHeight="1" x14ac:dyDescent="0.25">
      <c r="C27" s="582" t="s">
        <v>411</v>
      </c>
      <c r="D27" s="582"/>
      <c r="E27" s="219"/>
      <c r="F27" s="219"/>
      <c r="G27" s="219"/>
      <c r="H27" s="219"/>
      <c r="I27" s="414">
        <f>SUM(I19:I26)*0.5*General!O7</f>
        <v>0</v>
      </c>
      <c r="J27" s="414" t="e">
        <f t="shared" si="0"/>
        <v>#DIV/0!</v>
      </c>
    </row>
    <row r="28" spans="3:10" ht="15" customHeight="1" x14ac:dyDescent="0.25">
      <c r="C28" s="402" t="s">
        <v>457</v>
      </c>
      <c r="I28" s="132">
        <f>SUM(I19:I27)</f>
        <v>0</v>
      </c>
      <c r="J28" s="132" t="e">
        <f>SUM(J19:J27)</f>
        <v>#DIV/0!</v>
      </c>
    </row>
    <row r="29" spans="3:10" ht="15" customHeight="1" x14ac:dyDescent="0.25">
      <c r="C29" s="402"/>
      <c r="I29" s="132"/>
      <c r="J29" s="132"/>
    </row>
    <row r="30" spans="3:10" ht="15" customHeight="1" thickBot="1" x14ac:dyDescent="0.3">
      <c r="C30" s="240" t="s">
        <v>247</v>
      </c>
      <c r="D30" s="240"/>
      <c r="E30" s="240"/>
      <c r="F30" s="240"/>
      <c r="G30" s="240"/>
      <c r="H30" s="240"/>
      <c r="I30" s="413"/>
      <c r="J30" s="413"/>
    </row>
    <row r="31" spans="3:10" ht="15" customHeight="1" x14ac:dyDescent="0.25">
      <c r="C31" s="402" t="s">
        <v>629</v>
      </c>
      <c r="I31" s="132">
        <f>(General!E67*General!S67)+(General!E68*General!S68)</f>
        <v>0</v>
      </c>
      <c r="J31" s="409" t="e">
        <f t="shared" ref="J31:J32" si="1">I31/$E$11</f>
        <v>#DIV/0!</v>
      </c>
    </row>
    <row r="32" spans="3:10" ht="15" customHeight="1" x14ac:dyDescent="0.25">
      <c r="C32" s="402" t="s">
        <v>628</v>
      </c>
      <c r="I32" s="132">
        <f>(General!E69*General!S69)+(General!E70*General!S70)+(General!E71*General!S71)</f>
        <v>0</v>
      </c>
      <c r="J32" s="409" t="e">
        <f t="shared" si="1"/>
        <v>#DIV/0!</v>
      </c>
    </row>
    <row r="33" spans="2:11" ht="15" customHeight="1" x14ac:dyDescent="0.25">
      <c r="C33" s="402" t="s">
        <v>384</v>
      </c>
      <c r="D33" s="402"/>
      <c r="E33" s="402"/>
      <c r="F33" s="402"/>
      <c r="I33" s="409">
        <f>(General!O14+General!O15+General!O16)*'Basic Information'!F22</f>
        <v>0</v>
      </c>
      <c r="J33" s="409" t="e">
        <f>I33/$E$11</f>
        <v>#DIV/0!</v>
      </c>
    </row>
    <row r="34" spans="2:11" ht="15" customHeight="1" x14ac:dyDescent="0.25">
      <c r="C34" s="402" t="s">
        <v>412</v>
      </c>
      <c r="D34" s="402"/>
      <c r="E34" s="402"/>
      <c r="F34" s="402"/>
      <c r="I34" s="409">
        <f>(General!O19+General!O21+General!O23+General!O25+General!O28+General!O30+General!O32+General!O35+General!O37+General!O39)*'Basic Information'!F22</f>
        <v>0</v>
      </c>
      <c r="J34" s="409" t="e">
        <f>I34/$E$11</f>
        <v>#DIV/0!</v>
      </c>
    </row>
    <row r="35" spans="2:11" ht="15" customHeight="1" x14ac:dyDescent="0.25">
      <c r="C35" s="402" t="s">
        <v>413</v>
      </c>
      <c r="D35" s="402"/>
      <c r="E35" s="402"/>
      <c r="F35" s="402"/>
      <c r="I35" s="409">
        <f>(General!O18+General!O20+General!O22+General!O24+General!O27+General!O29+General!O31+General!O34+General!O36+General!O38)*'Basic Information'!F22</f>
        <v>0</v>
      </c>
      <c r="J35" s="409" t="e">
        <f>I35/$E$11</f>
        <v>#DIV/0!</v>
      </c>
    </row>
    <row r="36" spans="2:11" ht="15" customHeight="1" x14ac:dyDescent="0.25">
      <c r="C36" s="402" t="s">
        <v>626</v>
      </c>
      <c r="D36" s="402"/>
      <c r="E36" s="402"/>
      <c r="F36" s="402"/>
      <c r="I36" s="132">
        <f>General!E85*General!S85</f>
        <v>0</v>
      </c>
      <c r="J36" s="409" t="e">
        <f>I36/$E$11</f>
        <v>#DIV/0!</v>
      </c>
    </row>
    <row r="37" spans="2:11" ht="15" customHeight="1" x14ac:dyDescent="0.25">
      <c r="C37" s="403" t="s">
        <v>414</v>
      </c>
      <c r="D37" s="403"/>
      <c r="E37" s="403"/>
      <c r="F37" s="403"/>
      <c r="G37" s="219"/>
      <c r="H37" s="219"/>
      <c r="I37" s="235">
        <f>SUM(General!$E$86:$E$95)*'Basic Information'!$F22</f>
        <v>0</v>
      </c>
      <c r="J37" s="414" t="e">
        <f>I37/$E$11</f>
        <v>#DIV/0!</v>
      </c>
    </row>
    <row r="38" spans="2:11" ht="15" customHeight="1" x14ac:dyDescent="0.25">
      <c r="C38" s="1" t="s">
        <v>415</v>
      </c>
      <c r="I38" s="132">
        <f>SUM(I33:I37)</f>
        <v>0</v>
      </c>
      <c r="J38" s="132" t="e">
        <f>SUM(J33:J37)</f>
        <v>#DIV/0!</v>
      </c>
    </row>
    <row r="39" spans="2:11" ht="5.0999999999999996" customHeight="1" thickBot="1" x14ac:dyDescent="0.3">
      <c r="C39" s="241"/>
      <c r="D39" s="241"/>
      <c r="E39" s="241"/>
      <c r="F39" s="241"/>
      <c r="G39" s="241"/>
      <c r="H39" s="241"/>
      <c r="I39" s="242"/>
      <c r="J39" s="242"/>
    </row>
    <row r="40" spans="2:11" ht="15" customHeight="1" thickTop="1" x14ac:dyDescent="0.25">
      <c r="C40" s="2" t="s">
        <v>422</v>
      </c>
      <c r="D40" s="2"/>
      <c r="E40" s="2"/>
      <c r="F40" s="2"/>
      <c r="G40" s="2"/>
      <c r="H40" s="2"/>
      <c r="I40" s="254">
        <f>I28+I38</f>
        <v>0</v>
      </c>
      <c r="J40" s="254" t="e">
        <f>J28+J38</f>
        <v>#DIV/0!</v>
      </c>
    </row>
    <row r="41" spans="2:11" ht="10.15" customHeight="1" thickBot="1" x14ac:dyDescent="0.3"/>
    <row r="42" spans="2:11" ht="15" customHeight="1" thickBot="1" x14ac:dyDescent="0.3">
      <c r="B42" s="243"/>
      <c r="C42" s="245" t="s">
        <v>426</v>
      </c>
      <c r="D42" s="245"/>
      <c r="E42" s="245"/>
      <c r="F42" s="245"/>
      <c r="G42" s="245"/>
      <c r="H42" s="245"/>
      <c r="I42" s="246">
        <f>I13-I40</f>
        <v>0</v>
      </c>
      <c r="J42" s="246" t="e">
        <f>J13-J40</f>
        <v>#DIV/0!</v>
      </c>
      <c r="K42" s="262"/>
    </row>
    <row r="44" spans="2:11" ht="15" customHeight="1" thickBot="1" x14ac:dyDescent="0.3">
      <c r="C44" s="2" t="s">
        <v>543</v>
      </c>
    </row>
    <row r="45" spans="2:11" ht="4.9000000000000004" customHeight="1" x14ac:dyDescent="0.25">
      <c r="B45" s="296"/>
      <c r="C45" s="3"/>
      <c r="D45" s="297"/>
      <c r="E45" s="297"/>
      <c r="F45" s="297"/>
      <c r="G45" s="297"/>
      <c r="H45" s="297"/>
      <c r="I45" s="297"/>
      <c r="J45" s="297"/>
      <c r="K45" s="299"/>
    </row>
    <row r="46" spans="2:11" ht="15" customHeight="1" x14ac:dyDescent="0.25">
      <c r="B46" s="300"/>
      <c r="C46" s="1" t="s">
        <v>558</v>
      </c>
      <c r="F46" s="132">
        <f>F10-F11</f>
        <v>0</v>
      </c>
      <c r="H46" s="1" t="s">
        <v>560</v>
      </c>
      <c r="J46" s="302" t="e">
        <f>J40/F46</f>
        <v>#DIV/0!</v>
      </c>
      <c r="K46" s="301"/>
    </row>
    <row r="47" spans="2:11" ht="15" customHeight="1" x14ac:dyDescent="0.25">
      <c r="B47" s="300"/>
      <c r="C47" s="1" t="s">
        <v>559</v>
      </c>
      <c r="F47" s="222" t="e">
        <f>F46/'Grazing LS - Input'!F16</f>
        <v>#DIV/0!</v>
      </c>
      <c r="K47" s="301"/>
    </row>
    <row r="48" spans="2:11" ht="4.9000000000000004" customHeight="1" thickBot="1" x14ac:dyDescent="0.3">
      <c r="B48" s="303"/>
      <c r="C48" s="240"/>
      <c r="D48" s="240"/>
      <c r="E48" s="240"/>
      <c r="F48" s="413"/>
      <c r="G48" s="240"/>
      <c r="H48" s="240"/>
      <c r="I48" s="240"/>
      <c r="J48" s="240"/>
      <c r="K48" s="304"/>
    </row>
    <row r="49" spans="2:11" ht="15" customHeight="1" thickBot="1" x14ac:dyDescent="0.3"/>
    <row r="50" spans="2:11" ht="15" customHeight="1" thickBot="1" x14ac:dyDescent="0.3">
      <c r="B50" s="579" t="s">
        <v>553</v>
      </c>
      <c r="C50" s="580"/>
      <c r="D50" s="580"/>
      <c r="E50" s="580"/>
      <c r="F50" s="580"/>
      <c r="G50" s="580"/>
      <c r="H50" s="580"/>
      <c r="I50" s="580"/>
      <c r="J50" s="580"/>
      <c r="K50" s="581"/>
    </row>
    <row r="51" spans="2:11" ht="15" customHeight="1" x14ac:dyDescent="0.25">
      <c r="B51" s="51"/>
      <c r="C51" s="263" t="s">
        <v>554</v>
      </c>
      <c r="D51" s="589" t="s">
        <v>555</v>
      </c>
      <c r="E51" s="589"/>
      <c r="F51" s="589"/>
      <c r="G51" s="589"/>
      <c r="H51" s="589"/>
      <c r="I51" s="589"/>
      <c r="J51" s="589"/>
      <c r="K51" s="55"/>
    </row>
    <row r="52" spans="2:11" ht="15" customHeight="1" thickBot="1" x14ac:dyDescent="0.3">
      <c r="B52" s="56"/>
      <c r="C52" s="264" t="s">
        <v>448</v>
      </c>
      <c r="D52" s="440">
        <f>IF($C$6="Grazing Cattle",$G$52-1,IF($C$6="Grazing Lambs",$G$52-0.5,IF($C$6="Grazing Kids",$G$52-0.5,0)))</f>
        <v>0</v>
      </c>
      <c r="E52" s="440">
        <f>IF($C$6="Grazing Cattle",$G$52-0.5,IF($C$6="Grazing Lambs",$G$52-0.2,IF($C$6="Grazing Kids",$G$52-0.2,0)))</f>
        <v>0</v>
      </c>
      <c r="F52" s="440">
        <f>IF($C$6="Grazing Cattle",$G$52-0.25,IF($C$6="Grazing Lambs",$G$52-0.1,IF($C$6="Grazing Kids",$G$52-0.1,0)))</f>
        <v>0</v>
      </c>
      <c r="G52" s="442">
        <f>$G$10</f>
        <v>0</v>
      </c>
      <c r="H52" s="440">
        <f>IF($C$6="Grazing Cattle",$G$52+0.25,IF($C$6="Grazing Lambs",$G$52+0.1,IF($C$6="Grazing Kids",$G$52+0.1,0)))</f>
        <v>0</v>
      </c>
      <c r="I52" s="440">
        <f>IF($C$6="Grazing Cattle",$G$52+0.5,IF($C$6="Grazing Lambs",$G$52+0.2,IF($C$6="Grazing Kids",$G$52+0.2,0)))</f>
        <v>0</v>
      </c>
      <c r="J52" s="440">
        <f>IF($C$6="Grazing Cattle",$G$52+1,IF($C$6="Grazing Lambs",$G$52+0.5,IF($C$6="Grazing Kids",$G$52+0.5,0)))</f>
        <v>0</v>
      </c>
      <c r="K52" s="58"/>
    </row>
    <row r="53" spans="2:11" ht="15" customHeight="1" x14ac:dyDescent="0.25">
      <c r="B53" s="56"/>
      <c r="C53" s="266">
        <f>IF($C$6="Grazing Cattle",$C$57-100,IF($C$6="Grazing Lambs",$C$57-20,IF($C$6="Grazing Kids",$C$57-20,0)))</f>
        <v>0</v>
      </c>
      <c r="D53" s="441" t="e">
        <f t="shared" ref="D53:J61" si="2">(D$52*$C53)-$J$40</f>
        <v>#DIV/0!</v>
      </c>
      <c r="E53" s="441" t="e">
        <f t="shared" si="2"/>
        <v>#DIV/0!</v>
      </c>
      <c r="F53" s="441" t="e">
        <f t="shared" si="2"/>
        <v>#DIV/0!</v>
      </c>
      <c r="G53" s="443" t="e">
        <f t="shared" si="2"/>
        <v>#DIV/0!</v>
      </c>
      <c r="H53" s="441" t="e">
        <f t="shared" si="2"/>
        <v>#DIV/0!</v>
      </c>
      <c r="I53" s="441" t="e">
        <f t="shared" si="2"/>
        <v>#DIV/0!</v>
      </c>
      <c r="J53" s="441" t="e">
        <f t="shared" si="2"/>
        <v>#DIV/0!</v>
      </c>
      <c r="K53" s="58"/>
    </row>
    <row r="54" spans="2:11" ht="15" customHeight="1" x14ac:dyDescent="0.25">
      <c r="B54" s="56"/>
      <c r="C54" s="266">
        <f>IF($C$6="Grazing Cattle",$C$57-75,IF($C$6="Grazing Lambs",$C$57-15,IF($C$6="Grazing Kids",$C$57-15,0)))</f>
        <v>0</v>
      </c>
      <c r="D54" s="441" t="e">
        <f t="shared" si="2"/>
        <v>#DIV/0!</v>
      </c>
      <c r="E54" s="441" t="e">
        <f t="shared" si="2"/>
        <v>#DIV/0!</v>
      </c>
      <c r="F54" s="441" t="e">
        <f t="shared" si="2"/>
        <v>#DIV/0!</v>
      </c>
      <c r="G54" s="443" t="e">
        <f t="shared" si="2"/>
        <v>#DIV/0!</v>
      </c>
      <c r="H54" s="441" t="e">
        <f t="shared" si="2"/>
        <v>#DIV/0!</v>
      </c>
      <c r="I54" s="441" t="e">
        <f t="shared" si="2"/>
        <v>#DIV/0!</v>
      </c>
      <c r="J54" s="441" t="e">
        <f t="shared" si="2"/>
        <v>#DIV/0!</v>
      </c>
      <c r="K54" s="58"/>
    </row>
    <row r="55" spans="2:11" ht="15" customHeight="1" x14ac:dyDescent="0.25">
      <c r="B55" s="56"/>
      <c r="C55" s="266">
        <f>IF($C$6="Grazing Cattle",$C$57-50,IF($C$6="Grazing Lambs",$C$57-10,IF($C$6="Grazing Kids",$C$57-10,0)))</f>
        <v>0</v>
      </c>
      <c r="D55" s="441" t="e">
        <f t="shared" si="2"/>
        <v>#DIV/0!</v>
      </c>
      <c r="E55" s="441" t="e">
        <f t="shared" si="2"/>
        <v>#DIV/0!</v>
      </c>
      <c r="F55" s="441" t="e">
        <f t="shared" si="2"/>
        <v>#DIV/0!</v>
      </c>
      <c r="G55" s="443" t="e">
        <f t="shared" si="2"/>
        <v>#DIV/0!</v>
      </c>
      <c r="H55" s="441" t="e">
        <f t="shared" si="2"/>
        <v>#DIV/0!</v>
      </c>
      <c r="I55" s="441" t="e">
        <f t="shared" si="2"/>
        <v>#DIV/0!</v>
      </c>
      <c r="J55" s="441" t="e">
        <f t="shared" si="2"/>
        <v>#DIV/0!</v>
      </c>
      <c r="K55" s="58"/>
    </row>
    <row r="56" spans="2:11" ht="15" customHeight="1" x14ac:dyDescent="0.25">
      <c r="B56" s="56"/>
      <c r="C56" s="266">
        <f>IF($C$6="Grazing Cattle",$C$57-25,IF($C$6="Grazing Lambs",$C$57-5,IF($C$6="Grazing Kids",$C$57-5,0)))</f>
        <v>0</v>
      </c>
      <c r="D56" s="441" t="e">
        <f t="shared" si="2"/>
        <v>#DIV/0!</v>
      </c>
      <c r="E56" s="441" t="e">
        <f t="shared" si="2"/>
        <v>#DIV/0!</v>
      </c>
      <c r="F56" s="441" t="e">
        <f t="shared" si="2"/>
        <v>#DIV/0!</v>
      </c>
      <c r="G56" s="443" t="e">
        <f t="shared" si="2"/>
        <v>#DIV/0!</v>
      </c>
      <c r="H56" s="441" t="e">
        <f t="shared" si="2"/>
        <v>#DIV/0!</v>
      </c>
      <c r="I56" s="441" t="e">
        <f t="shared" si="2"/>
        <v>#DIV/0!</v>
      </c>
      <c r="J56" s="441" t="e">
        <f t="shared" si="2"/>
        <v>#DIV/0!</v>
      </c>
      <c r="K56" s="58"/>
    </row>
    <row r="57" spans="2:11" ht="15" customHeight="1" x14ac:dyDescent="0.25">
      <c r="B57" s="56"/>
      <c r="C57" s="444">
        <f>$F$10</f>
        <v>0</v>
      </c>
      <c r="D57" s="443" t="e">
        <f t="shared" si="2"/>
        <v>#DIV/0!</v>
      </c>
      <c r="E57" s="443" t="e">
        <f t="shared" si="2"/>
        <v>#DIV/0!</v>
      </c>
      <c r="F57" s="443" t="e">
        <f t="shared" si="2"/>
        <v>#DIV/0!</v>
      </c>
      <c r="G57" s="443" t="e">
        <f t="shared" si="2"/>
        <v>#DIV/0!</v>
      </c>
      <c r="H57" s="443" t="e">
        <f t="shared" si="2"/>
        <v>#DIV/0!</v>
      </c>
      <c r="I57" s="443" t="e">
        <f t="shared" si="2"/>
        <v>#DIV/0!</v>
      </c>
      <c r="J57" s="443" t="e">
        <f t="shared" si="2"/>
        <v>#DIV/0!</v>
      </c>
      <c r="K57" s="58"/>
    </row>
    <row r="58" spans="2:11" ht="15" customHeight="1" x14ac:dyDescent="0.25">
      <c r="B58" s="56"/>
      <c r="C58" s="266">
        <f>IF($C$6="Grazing Cattle",$C$57+25,IF($C$6="Grazing Lambs",$C$57+5,IF($C$6="Grazing Kids",$C$57+5,0)))</f>
        <v>0</v>
      </c>
      <c r="D58" s="441" t="e">
        <f t="shared" si="2"/>
        <v>#DIV/0!</v>
      </c>
      <c r="E58" s="441" t="e">
        <f t="shared" si="2"/>
        <v>#DIV/0!</v>
      </c>
      <c r="F58" s="441" t="e">
        <f t="shared" si="2"/>
        <v>#DIV/0!</v>
      </c>
      <c r="G58" s="443" t="e">
        <f t="shared" si="2"/>
        <v>#DIV/0!</v>
      </c>
      <c r="H58" s="441" t="e">
        <f t="shared" si="2"/>
        <v>#DIV/0!</v>
      </c>
      <c r="I58" s="441" t="e">
        <f t="shared" si="2"/>
        <v>#DIV/0!</v>
      </c>
      <c r="J58" s="441" t="e">
        <f t="shared" si="2"/>
        <v>#DIV/0!</v>
      </c>
      <c r="K58" s="58"/>
    </row>
    <row r="59" spans="2:11" ht="15" customHeight="1" x14ac:dyDescent="0.25">
      <c r="B59" s="56"/>
      <c r="C59" s="266">
        <f>IF($C$6="Grazing Cattle",$C$57+50,IF($C$6="Grazing Lambs",$C$57+10,IF($C$6="Grazing Kids",$C$57+10,0)))</f>
        <v>0</v>
      </c>
      <c r="D59" s="441" t="e">
        <f t="shared" si="2"/>
        <v>#DIV/0!</v>
      </c>
      <c r="E59" s="441" t="e">
        <f t="shared" si="2"/>
        <v>#DIV/0!</v>
      </c>
      <c r="F59" s="441" t="e">
        <f t="shared" si="2"/>
        <v>#DIV/0!</v>
      </c>
      <c r="G59" s="443" t="e">
        <f t="shared" si="2"/>
        <v>#DIV/0!</v>
      </c>
      <c r="H59" s="441" t="e">
        <f t="shared" si="2"/>
        <v>#DIV/0!</v>
      </c>
      <c r="I59" s="441" t="e">
        <f t="shared" si="2"/>
        <v>#DIV/0!</v>
      </c>
      <c r="J59" s="441" t="e">
        <f t="shared" si="2"/>
        <v>#DIV/0!</v>
      </c>
      <c r="K59" s="58"/>
    </row>
    <row r="60" spans="2:11" ht="15" customHeight="1" x14ac:dyDescent="0.25">
      <c r="B60" s="56"/>
      <c r="C60" s="266">
        <f>IF($C$6="Grazing Cattle",$C$57+75,IF($C$6="Grazing Lambs",$C$57+15,IF($C$6="Grazing Kids",$C$57+15,0)))</f>
        <v>0</v>
      </c>
      <c r="D60" s="441" t="e">
        <f t="shared" si="2"/>
        <v>#DIV/0!</v>
      </c>
      <c r="E60" s="441" t="e">
        <f t="shared" si="2"/>
        <v>#DIV/0!</v>
      </c>
      <c r="F60" s="441" t="e">
        <f t="shared" si="2"/>
        <v>#DIV/0!</v>
      </c>
      <c r="G60" s="443" t="e">
        <f t="shared" si="2"/>
        <v>#DIV/0!</v>
      </c>
      <c r="H60" s="441" t="e">
        <f t="shared" si="2"/>
        <v>#DIV/0!</v>
      </c>
      <c r="I60" s="441" t="e">
        <f t="shared" si="2"/>
        <v>#DIV/0!</v>
      </c>
      <c r="J60" s="441" t="e">
        <f t="shared" si="2"/>
        <v>#DIV/0!</v>
      </c>
      <c r="K60" s="58"/>
    </row>
    <row r="61" spans="2:11" ht="15" customHeight="1" x14ac:dyDescent="0.25">
      <c r="B61" s="56"/>
      <c r="C61" s="266">
        <f>IF($C$6="Grazing Cattle",$C$57+100,IF($C$6="Grazing Lambs",$C$57+20,IF($C$6="Grazing Kids",$C$57+20,0)))</f>
        <v>0</v>
      </c>
      <c r="D61" s="441" t="e">
        <f t="shared" si="2"/>
        <v>#DIV/0!</v>
      </c>
      <c r="E61" s="441" t="e">
        <f t="shared" si="2"/>
        <v>#DIV/0!</v>
      </c>
      <c r="F61" s="441" t="e">
        <f t="shared" si="2"/>
        <v>#DIV/0!</v>
      </c>
      <c r="G61" s="443" t="e">
        <f t="shared" si="2"/>
        <v>#DIV/0!</v>
      </c>
      <c r="H61" s="441" t="e">
        <f t="shared" si="2"/>
        <v>#DIV/0!</v>
      </c>
      <c r="I61" s="441" t="e">
        <f t="shared" si="2"/>
        <v>#DIV/0!</v>
      </c>
      <c r="J61" s="441" t="e">
        <f t="shared" si="2"/>
        <v>#DIV/0!</v>
      </c>
      <c r="K61" s="58"/>
    </row>
    <row r="62" spans="2:11" ht="4.9000000000000004" customHeight="1" thickBot="1" x14ac:dyDescent="0.3">
      <c r="B62" s="59"/>
      <c r="C62" s="261"/>
      <c r="D62" s="270"/>
      <c r="E62" s="270"/>
      <c r="F62" s="270"/>
      <c r="G62" s="270"/>
      <c r="H62" s="271"/>
      <c r="I62" s="271"/>
      <c r="J62" s="271"/>
      <c r="K62" s="60"/>
    </row>
    <row r="63" spans="2:11" ht="15" customHeight="1" x14ac:dyDescent="0.25">
      <c r="C63" s="259"/>
      <c r="D63" s="259"/>
      <c r="E63" s="259"/>
      <c r="F63" s="259"/>
      <c r="G63" s="259"/>
      <c r="H63" s="260"/>
      <c r="I63" s="260"/>
      <c r="J63" s="260"/>
    </row>
    <row r="74" spans="29:30" ht="15" customHeight="1" x14ac:dyDescent="0.25">
      <c r="AC74" s="551" t="s">
        <v>428</v>
      </c>
      <c r="AD74" s="551"/>
    </row>
    <row r="75" spans="29:30" ht="15" customHeight="1" x14ac:dyDescent="0.25">
      <c r="AC75" s="24" t="s">
        <v>429</v>
      </c>
      <c r="AD75" s="24"/>
    </row>
    <row r="76" spans="29:30" ht="15" customHeight="1" x14ac:dyDescent="0.25">
      <c r="AC76" s="404" t="s">
        <v>430</v>
      </c>
      <c r="AD76" s="249">
        <f>(General!E49*General!G49)+(General!E50*General!G50)+(General!E51*General!G51)+(General!E52*General!G52)+(General!E53*General!G53)+(General!E54*General!G54)</f>
        <v>0</v>
      </c>
    </row>
    <row r="77" spans="29:30" ht="15" customHeight="1" x14ac:dyDescent="0.25">
      <c r="AC77" s="405" t="s">
        <v>46</v>
      </c>
      <c r="AD77" s="251">
        <f>'Crop 5 - Input'!L80</f>
        <v>0</v>
      </c>
    </row>
    <row r="78" spans="29:30" ht="15" customHeight="1" x14ac:dyDescent="0.25">
      <c r="AC78" s="404" t="s">
        <v>76</v>
      </c>
      <c r="AD78" s="249">
        <f>SUM(AD76:AD77)</f>
        <v>0</v>
      </c>
    </row>
    <row r="79" spans="29:30" ht="15" customHeight="1" x14ac:dyDescent="0.25">
      <c r="AC79" s="24" t="s">
        <v>431</v>
      </c>
      <c r="AD79" s="249">
        <f>AD76*General!U58</f>
        <v>0</v>
      </c>
    </row>
    <row r="80" spans="29:30" ht="15" customHeight="1" thickBot="1" x14ac:dyDescent="0.3">
      <c r="AC80" s="252" t="s">
        <v>432</v>
      </c>
      <c r="AD80" s="253" t="e">
        <f>AD76*General!#REF!</f>
        <v>#REF!</v>
      </c>
    </row>
    <row r="81" spans="29:30" ht="15" customHeight="1" thickTop="1" x14ac:dyDescent="0.25">
      <c r="AC81" s="24" t="s">
        <v>168</v>
      </c>
      <c r="AD81" s="249" t="e">
        <f>AD78+AD79+AD80</f>
        <v>#REF!</v>
      </c>
    </row>
  </sheetData>
  <sheetProtection algorithmName="SHA-512" hashValue="Ca4BbPN6aUT95ffXcQ3zyJXCA80OasK3QDUOsktRkzppVD2YWWRzh/0Ua8XjuQ9U/9VGVEKDdfsB/HT39gUG+A==" saltValue="3ebngsELYhiJJ+QcrS87oA==" spinCount="100000" sheet="1" objects="1" scenarios="1"/>
  <mergeCells count="16">
    <mergeCell ref="AC74:AD74"/>
    <mergeCell ref="I16:J16"/>
    <mergeCell ref="D51:J51"/>
    <mergeCell ref="C23:F23"/>
    <mergeCell ref="C27:D27"/>
    <mergeCell ref="B50:K50"/>
    <mergeCell ref="C19:F19"/>
    <mergeCell ref="C20:F20"/>
    <mergeCell ref="C21:F21"/>
    <mergeCell ref="C22:F22"/>
    <mergeCell ref="B15:K15"/>
    <mergeCell ref="C3:J3"/>
    <mergeCell ref="C4:J4"/>
    <mergeCell ref="C6:E6"/>
    <mergeCell ref="G6:H6"/>
    <mergeCell ref="B7:K7"/>
  </mergeCells>
  <printOptions horizontalCentered="1"/>
  <pageMargins left="0.45" right="0.45" top="0.5" bottom="0.5" header="0" footer="0"/>
  <pageSetup scale="84" orientation="portrait" horizontalDpi="4294967295" verticalDpi="4294967295"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3173-9BC9-4874-A2D2-9E3CA8B420B8}">
  <dimension ref="A1:AG98"/>
  <sheetViews>
    <sheetView showGridLines="0" showRowColHeaders="0" zoomScale="120" zoomScaleNormal="120" workbookViewId="0">
      <selection activeCell="D11" sqref="D11:E11"/>
    </sheetView>
  </sheetViews>
  <sheetFormatPr defaultColWidth="11.42578125" defaultRowHeight="15" customHeight="1" x14ac:dyDescent="0.25"/>
  <cols>
    <col min="1" max="1" width="2.85546875" style="150" customWidth="1"/>
    <col min="2" max="2" width="0.85546875" style="150" customWidth="1"/>
    <col min="3" max="3" width="1.7109375" style="150" customWidth="1"/>
    <col min="4" max="4" width="10.7109375" style="150" customWidth="1"/>
    <col min="5" max="5" width="23.7109375" style="150" customWidth="1"/>
    <col min="6" max="6" width="0.85546875" style="150" customWidth="1"/>
    <col min="7" max="7" width="8.85546875" style="150" customWidth="1"/>
    <col min="8" max="8" width="0.85546875" style="150" customWidth="1"/>
    <col min="9" max="9" width="10.7109375" style="150" customWidth="1"/>
    <col min="10" max="10" width="0.85546875" style="150" customWidth="1"/>
    <col min="11" max="11" width="8.85546875" style="150" customWidth="1"/>
    <col min="12" max="12" width="0.85546875" style="150" customWidth="1"/>
    <col min="13" max="13" width="8.85546875" style="150" customWidth="1"/>
    <col min="14" max="14" width="10.7109375" style="150" customWidth="1"/>
    <col min="15" max="15" width="0.85546875" style="150" customWidth="1"/>
    <col min="16" max="16" width="2.85546875" style="150" customWidth="1"/>
    <col min="17" max="17" width="0.85546875" style="150" customWidth="1"/>
    <col min="18" max="29" width="4.85546875" style="150" customWidth="1"/>
    <col min="30" max="30" width="0.85546875" style="150" customWidth="1"/>
    <col min="31" max="31" width="10.85546875" style="150" customWidth="1"/>
    <col min="32" max="259" width="11.42578125" style="150"/>
    <col min="260" max="260" width="4.85546875" style="150" customWidth="1"/>
    <col min="261" max="261" width="0.85546875" style="150" customWidth="1"/>
    <col min="262" max="262" width="20.85546875" style="150" customWidth="1"/>
    <col min="263" max="268" width="10.85546875" style="150" customWidth="1"/>
    <col min="269" max="269" width="0.85546875" style="150" customWidth="1"/>
    <col min="270" max="515" width="11.42578125" style="150"/>
    <col min="516" max="516" width="4.85546875" style="150" customWidth="1"/>
    <col min="517" max="517" width="0.85546875" style="150" customWidth="1"/>
    <col min="518" max="518" width="20.85546875" style="150" customWidth="1"/>
    <col min="519" max="524" width="10.85546875" style="150" customWidth="1"/>
    <col min="525" max="525" width="0.85546875" style="150" customWidth="1"/>
    <col min="526" max="771" width="11.42578125" style="150"/>
    <col min="772" max="772" width="4.85546875" style="150" customWidth="1"/>
    <col min="773" max="773" width="0.85546875" style="150" customWidth="1"/>
    <col min="774" max="774" width="20.85546875" style="150" customWidth="1"/>
    <col min="775" max="780" width="10.85546875" style="150" customWidth="1"/>
    <col min="781" max="781" width="0.85546875" style="150" customWidth="1"/>
    <col min="782" max="1027" width="11.42578125" style="150"/>
    <col min="1028" max="1028" width="4.85546875" style="150" customWidth="1"/>
    <col min="1029" max="1029" width="0.85546875" style="150" customWidth="1"/>
    <col min="1030" max="1030" width="20.85546875" style="150" customWidth="1"/>
    <col min="1031" max="1036" width="10.85546875" style="150" customWidth="1"/>
    <col min="1037" max="1037" width="0.85546875" style="150" customWidth="1"/>
    <col min="1038" max="1283" width="11.42578125" style="150"/>
    <col min="1284" max="1284" width="4.85546875" style="150" customWidth="1"/>
    <col min="1285" max="1285" width="0.85546875" style="150" customWidth="1"/>
    <col min="1286" max="1286" width="20.85546875" style="150" customWidth="1"/>
    <col min="1287" max="1292" width="10.85546875" style="150" customWidth="1"/>
    <col min="1293" max="1293" width="0.85546875" style="150" customWidth="1"/>
    <col min="1294" max="1539" width="11.42578125" style="150"/>
    <col min="1540" max="1540" width="4.85546875" style="150" customWidth="1"/>
    <col min="1541" max="1541" width="0.85546875" style="150" customWidth="1"/>
    <col min="1542" max="1542" width="20.85546875" style="150" customWidth="1"/>
    <col min="1543" max="1548" width="10.85546875" style="150" customWidth="1"/>
    <col min="1549" max="1549" width="0.85546875" style="150" customWidth="1"/>
    <col min="1550" max="1795" width="11.42578125" style="150"/>
    <col min="1796" max="1796" width="4.85546875" style="150" customWidth="1"/>
    <col min="1797" max="1797" width="0.85546875" style="150" customWidth="1"/>
    <col min="1798" max="1798" width="20.85546875" style="150" customWidth="1"/>
    <col min="1799" max="1804" width="10.85546875" style="150" customWidth="1"/>
    <col min="1805" max="1805" width="0.85546875" style="150" customWidth="1"/>
    <col min="1806" max="2051" width="11.42578125" style="150"/>
    <col min="2052" max="2052" width="4.85546875" style="150" customWidth="1"/>
    <col min="2053" max="2053" width="0.85546875" style="150" customWidth="1"/>
    <col min="2054" max="2054" width="20.85546875" style="150" customWidth="1"/>
    <col min="2055" max="2060" width="10.85546875" style="150" customWidth="1"/>
    <col min="2061" max="2061" width="0.85546875" style="150" customWidth="1"/>
    <col min="2062" max="2307" width="11.42578125" style="150"/>
    <col min="2308" max="2308" width="4.85546875" style="150" customWidth="1"/>
    <col min="2309" max="2309" width="0.85546875" style="150" customWidth="1"/>
    <col min="2310" max="2310" width="20.85546875" style="150" customWidth="1"/>
    <col min="2311" max="2316" width="10.85546875" style="150" customWidth="1"/>
    <col min="2317" max="2317" width="0.85546875" style="150" customWidth="1"/>
    <col min="2318" max="2563" width="11.42578125" style="150"/>
    <col min="2564" max="2564" width="4.85546875" style="150" customWidth="1"/>
    <col min="2565" max="2565" width="0.85546875" style="150" customWidth="1"/>
    <col min="2566" max="2566" width="20.85546875" style="150" customWidth="1"/>
    <col min="2567" max="2572" width="10.85546875" style="150" customWidth="1"/>
    <col min="2573" max="2573" width="0.85546875" style="150" customWidth="1"/>
    <col min="2574" max="2819" width="11.42578125" style="150"/>
    <col min="2820" max="2820" width="4.85546875" style="150" customWidth="1"/>
    <col min="2821" max="2821" width="0.85546875" style="150" customWidth="1"/>
    <col min="2822" max="2822" width="20.85546875" style="150" customWidth="1"/>
    <col min="2823" max="2828" width="10.85546875" style="150" customWidth="1"/>
    <col min="2829" max="2829" width="0.85546875" style="150" customWidth="1"/>
    <col min="2830" max="3075" width="11.42578125" style="150"/>
    <col min="3076" max="3076" width="4.85546875" style="150" customWidth="1"/>
    <col min="3077" max="3077" width="0.85546875" style="150" customWidth="1"/>
    <col min="3078" max="3078" width="20.85546875" style="150" customWidth="1"/>
    <col min="3079" max="3084" width="10.85546875" style="150" customWidth="1"/>
    <col min="3085" max="3085" width="0.85546875" style="150" customWidth="1"/>
    <col min="3086" max="3331" width="11.42578125" style="150"/>
    <col min="3332" max="3332" width="4.85546875" style="150" customWidth="1"/>
    <col min="3333" max="3333" width="0.85546875" style="150" customWidth="1"/>
    <col min="3334" max="3334" width="20.85546875" style="150" customWidth="1"/>
    <col min="3335" max="3340" width="10.85546875" style="150" customWidth="1"/>
    <col min="3341" max="3341" width="0.85546875" style="150" customWidth="1"/>
    <col min="3342" max="3587" width="11.42578125" style="150"/>
    <col min="3588" max="3588" width="4.85546875" style="150" customWidth="1"/>
    <col min="3589" max="3589" width="0.85546875" style="150" customWidth="1"/>
    <col min="3590" max="3590" width="20.85546875" style="150" customWidth="1"/>
    <col min="3591" max="3596" width="10.85546875" style="150" customWidth="1"/>
    <col min="3597" max="3597" width="0.85546875" style="150" customWidth="1"/>
    <col min="3598" max="3843" width="11.42578125" style="150"/>
    <col min="3844" max="3844" width="4.85546875" style="150" customWidth="1"/>
    <col min="3845" max="3845" width="0.85546875" style="150" customWidth="1"/>
    <col min="3846" max="3846" width="20.85546875" style="150" customWidth="1"/>
    <col min="3847" max="3852" width="10.85546875" style="150" customWidth="1"/>
    <col min="3853" max="3853" width="0.85546875" style="150" customWidth="1"/>
    <col min="3854" max="4099" width="11.42578125" style="150"/>
    <col min="4100" max="4100" width="4.85546875" style="150" customWidth="1"/>
    <col min="4101" max="4101" width="0.85546875" style="150" customWidth="1"/>
    <col min="4102" max="4102" width="20.85546875" style="150" customWidth="1"/>
    <col min="4103" max="4108" width="10.85546875" style="150" customWidth="1"/>
    <col min="4109" max="4109" width="0.85546875" style="150" customWidth="1"/>
    <col min="4110" max="4355" width="11.42578125" style="150"/>
    <col min="4356" max="4356" width="4.85546875" style="150" customWidth="1"/>
    <col min="4357" max="4357" width="0.85546875" style="150" customWidth="1"/>
    <col min="4358" max="4358" width="20.85546875" style="150" customWidth="1"/>
    <col min="4359" max="4364" width="10.85546875" style="150" customWidth="1"/>
    <col min="4365" max="4365" width="0.85546875" style="150" customWidth="1"/>
    <col min="4366" max="4611" width="11.42578125" style="150"/>
    <col min="4612" max="4612" width="4.85546875" style="150" customWidth="1"/>
    <col min="4613" max="4613" width="0.85546875" style="150" customWidth="1"/>
    <col min="4614" max="4614" width="20.85546875" style="150" customWidth="1"/>
    <col min="4615" max="4620" width="10.85546875" style="150" customWidth="1"/>
    <col min="4621" max="4621" width="0.85546875" style="150" customWidth="1"/>
    <col min="4622" max="4867" width="11.42578125" style="150"/>
    <col min="4868" max="4868" width="4.85546875" style="150" customWidth="1"/>
    <col min="4869" max="4869" width="0.85546875" style="150" customWidth="1"/>
    <col min="4870" max="4870" width="20.85546875" style="150" customWidth="1"/>
    <col min="4871" max="4876" width="10.85546875" style="150" customWidth="1"/>
    <col min="4877" max="4877" width="0.85546875" style="150" customWidth="1"/>
    <col min="4878" max="5123" width="11.42578125" style="150"/>
    <col min="5124" max="5124" width="4.85546875" style="150" customWidth="1"/>
    <col min="5125" max="5125" width="0.85546875" style="150" customWidth="1"/>
    <col min="5126" max="5126" width="20.85546875" style="150" customWidth="1"/>
    <col min="5127" max="5132" width="10.85546875" style="150" customWidth="1"/>
    <col min="5133" max="5133" width="0.85546875" style="150" customWidth="1"/>
    <col min="5134" max="5379" width="11.42578125" style="150"/>
    <col min="5380" max="5380" width="4.85546875" style="150" customWidth="1"/>
    <col min="5381" max="5381" width="0.85546875" style="150" customWidth="1"/>
    <col min="5382" max="5382" width="20.85546875" style="150" customWidth="1"/>
    <col min="5383" max="5388" width="10.85546875" style="150" customWidth="1"/>
    <col min="5389" max="5389" width="0.85546875" style="150" customWidth="1"/>
    <col min="5390" max="5635" width="11.42578125" style="150"/>
    <col min="5636" max="5636" width="4.85546875" style="150" customWidth="1"/>
    <col min="5637" max="5637" width="0.85546875" style="150" customWidth="1"/>
    <col min="5638" max="5638" width="20.85546875" style="150" customWidth="1"/>
    <col min="5639" max="5644" width="10.85546875" style="150" customWidth="1"/>
    <col min="5645" max="5645" width="0.85546875" style="150" customWidth="1"/>
    <col min="5646" max="5891" width="11.42578125" style="150"/>
    <col min="5892" max="5892" width="4.85546875" style="150" customWidth="1"/>
    <col min="5893" max="5893" width="0.85546875" style="150" customWidth="1"/>
    <col min="5894" max="5894" width="20.85546875" style="150" customWidth="1"/>
    <col min="5895" max="5900" width="10.85546875" style="150" customWidth="1"/>
    <col min="5901" max="5901" width="0.85546875" style="150" customWidth="1"/>
    <col min="5902" max="6147" width="11.42578125" style="150"/>
    <col min="6148" max="6148" width="4.85546875" style="150" customWidth="1"/>
    <col min="6149" max="6149" width="0.85546875" style="150" customWidth="1"/>
    <col min="6150" max="6150" width="20.85546875" style="150" customWidth="1"/>
    <col min="6151" max="6156" width="10.85546875" style="150" customWidth="1"/>
    <col min="6157" max="6157" width="0.85546875" style="150" customWidth="1"/>
    <col min="6158" max="6403" width="11.42578125" style="150"/>
    <col min="6404" max="6404" width="4.85546875" style="150" customWidth="1"/>
    <col min="6405" max="6405" width="0.85546875" style="150" customWidth="1"/>
    <col min="6406" max="6406" width="20.85546875" style="150" customWidth="1"/>
    <col min="6407" max="6412" width="10.85546875" style="150" customWidth="1"/>
    <col min="6413" max="6413" width="0.85546875" style="150" customWidth="1"/>
    <col min="6414" max="6659" width="11.42578125" style="150"/>
    <col min="6660" max="6660" width="4.85546875" style="150" customWidth="1"/>
    <col min="6661" max="6661" width="0.85546875" style="150" customWidth="1"/>
    <col min="6662" max="6662" width="20.85546875" style="150" customWidth="1"/>
    <col min="6663" max="6668" width="10.85546875" style="150" customWidth="1"/>
    <col min="6669" max="6669" width="0.85546875" style="150" customWidth="1"/>
    <col min="6670" max="6915" width="11.42578125" style="150"/>
    <col min="6916" max="6916" width="4.85546875" style="150" customWidth="1"/>
    <col min="6917" max="6917" width="0.85546875" style="150" customWidth="1"/>
    <col min="6918" max="6918" width="20.85546875" style="150" customWidth="1"/>
    <col min="6919" max="6924" width="10.85546875" style="150" customWidth="1"/>
    <col min="6925" max="6925" width="0.85546875" style="150" customWidth="1"/>
    <col min="6926" max="7171" width="11.42578125" style="150"/>
    <col min="7172" max="7172" width="4.85546875" style="150" customWidth="1"/>
    <col min="7173" max="7173" width="0.85546875" style="150" customWidth="1"/>
    <col min="7174" max="7174" width="20.85546875" style="150" customWidth="1"/>
    <col min="7175" max="7180" width="10.85546875" style="150" customWidth="1"/>
    <col min="7181" max="7181" width="0.85546875" style="150" customWidth="1"/>
    <col min="7182" max="7427" width="11.42578125" style="150"/>
    <col min="7428" max="7428" width="4.85546875" style="150" customWidth="1"/>
    <col min="7429" max="7429" width="0.85546875" style="150" customWidth="1"/>
    <col min="7430" max="7430" width="20.85546875" style="150" customWidth="1"/>
    <col min="7431" max="7436" width="10.85546875" style="150" customWidth="1"/>
    <col min="7437" max="7437" width="0.85546875" style="150" customWidth="1"/>
    <col min="7438" max="7683" width="11.42578125" style="150"/>
    <col min="7684" max="7684" width="4.85546875" style="150" customWidth="1"/>
    <col min="7685" max="7685" width="0.85546875" style="150" customWidth="1"/>
    <col min="7686" max="7686" width="20.85546875" style="150" customWidth="1"/>
    <col min="7687" max="7692" width="10.85546875" style="150" customWidth="1"/>
    <col min="7693" max="7693" width="0.85546875" style="150" customWidth="1"/>
    <col min="7694" max="7939" width="11.42578125" style="150"/>
    <col min="7940" max="7940" width="4.85546875" style="150" customWidth="1"/>
    <col min="7941" max="7941" width="0.85546875" style="150" customWidth="1"/>
    <col min="7942" max="7942" width="20.85546875" style="150" customWidth="1"/>
    <col min="7943" max="7948" width="10.85546875" style="150" customWidth="1"/>
    <col min="7949" max="7949" width="0.85546875" style="150" customWidth="1"/>
    <col min="7950" max="8195" width="11.42578125" style="150"/>
    <col min="8196" max="8196" width="4.85546875" style="150" customWidth="1"/>
    <col min="8197" max="8197" width="0.85546875" style="150" customWidth="1"/>
    <col min="8198" max="8198" width="20.85546875" style="150" customWidth="1"/>
    <col min="8199" max="8204" width="10.85546875" style="150" customWidth="1"/>
    <col min="8205" max="8205" width="0.85546875" style="150" customWidth="1"/>
    <col min="8206" max="8451" width="11.42578125" style="150"/>
    <col min="8452" max="8452" width="4.85546875" style="150" customWidth="1"/>
    <col min="8453" max="8453" width="0.85546875" style="150" customWidth="1"/>
    <col min="8454" max="8454" width="20.85546875" style="150" customWidth="1"/>
    <col min="8455" max="8460" width="10.85546875" style="150" customWidth="1"/>
    <col min="8461" max="8461" width="0.85546875" style="150" customWidth="1"/>
    <col min="8462" max="8707" width="11.42578125" style="150"/>
    <col min="8708" max="8708" width="4.85546875" style="150" customWidth="1"/>
    <col min="8709" max="8709" width="0.85546875" style="150" customWidth="1"/>
    <col min="8710" max="8710" width="20.85546875" style="150" customWidth="1"/>
    <col min="8711" max="8716" width="10.85546875" style="150" customWidth="1"/>
    <col min="8717" max="8717" width="0.85546875" style="150" customWidth="1"/>
    <col min="8718" max="8963" width="11.42578125" style="150"/>
    <col min="8964" max="8964" width="4.85546875" style="150" customWidth="1"/>
    <col min="8965" max="8965" width="0.85546875" style="150" customWidth="1"/>
    <col min="8966" max="8966" width="20.85546875" style="150" customWidth="1"/>
    <col min="8967" max="8972" width="10.85546875" style="150" customWidth="1"/>
    <col min="8973" max="8973" width="0.85546875" style="150" customWidth="1"/>
    <col min="8974" max="9219" width="11.42578125" style="150"/>
    <col min="9220" max="9220" width="4.85546875" style="150" customWidth="1"/>
    <col min="9221" max="9221" width="0.85546875" style="150" customWidth="1"/>
    <col min="9222" max="9222" width="20.85546875" style="150" customWidth="1"/>
    <col min="9223" max="9228" width="10.85546875" style="150" customWidth="1"/>
    <col min="9229" max="9229" width="0.85546875" style="150" customWidth="1"/>
    <col min="9230" max="9475" width="11.42578125" style="150"/>
    <col min="9476" max="9476" width="4.85546875" style="150" customWidth="1"/>
    <col min="9477" max="9477" width="0.85546875" style="150" customWidth="1"/>
    <col min="9478" max="9478" width="20.85546875" style="150" customWidth="1"/>
    <col min="9479" max="9484" width="10.85546875" style="150" customWidth="1"/>
    <col min="9485" max="9485" width="0.85546875" style="150" customWidth="1"/>
    <col min="9486" max="9731" width="11.42578125" style="150"/>
    <col min="9732" max="9732" width="4.85546875" style="150" customWidth="1"/>
    <col min="9733" max="9733" width="0.85546875" style="150" customWidth="1"/>
    <col min="9734" max="9734" width="20.85546875" style="150" customWidth="1"/>
    <col min="9735" max="9740" width="10.85546875" style="150" customWidth="1"/>
    <col min="9741" max="9741" width="0.85546875" style="150" customWidth="1"/>
    <col min="9742" max="9987" width="11.42578125" style="150"/>
    <col min="9988" max="9988" width="4.85546875" style="150" customWidth="1"/>
    <col min="9989" max="9989" width="0.85546875" style="150" customWidth="1"/>
    <col min="9990" max="9990" width="20.85546875" style="150" customWidth="1"/>
    <col min="9991" max="9996" width="10.85546875" style="150" customWidth="1"/>
    <col min="9997" max="9997" width="0.85546875" style="150" customWidth="1"/>
    <col min="9998" max="10243" width="11.42578125" style="150"/>
    <col min="10244" max="10244" width="4.85546875" style="150" customWidth="1"/>
    <col min="10245" max="10245" width="0.85546875" style="150" customWidth="1"/>
    <col min="10246" max="10246" width="20.85546875" style="150" customWidth="1"/>
    <col min="10247" max="10252" width="10.85546875" style="150" customWidth="1"/>
    <col min="10253" max="10253" width="0.85546875" style="150" customWidth="1"/>
    <col min="10254" max="10499" width="11.42578125" style="150"/>
    <col min="10500" max="10500" width="4.85546875" style="150" customWidth="1"/>
    <col min="10501" max="10501" width="0.85546875" style="150" customWidth="1"/>
    <col min="10502" max="10502" width="20.85546875" style="150" customWidth="1"/>
    <col min="10503" max="10508" width="10.85546875" style="150" customWidth="1"/>
    <col min="10509" max="10509" width="0.85546875" style="150" customWidth="1"/>
    <col min="10510" max="10755" width="11.42578125" style="150"/>
    <col min="10756" max="10756" width="4.85546875" style="150" customWidth="1"/>
    <col min="10757" max="10757" width="0.85546875" style="150" customWidth="1"/>
    <col min="10758" max="10758" width="20.85546875" style="150" customWidth="1"/>
    <col min="10759" max="10764" width="10.85546875" style="150" customWidth="1"/>
    <col min="10765" max="10765" width="0.85546875" style="150" customWidth="1"/>
    <col min="10766" max="11011" width="11.42578125" style="150"/>
    <col min="11012" max="11012" width="4.85546875" style="150" customWidth="1"/>
    <col min="11013" max="11013" width="0.85546875" style="150" customWidth="1"/>
    <col min="11014" max="11014" width="20.85546875" style="150" customWidth="1"/>
    <col min="11015" max="11020" width="10.85546875" style="150" customWidth="1"/>
    <col min="11021" max="11021" width="0.85546875" style="150" customWidth="1"/>
    <col min="11022" max="11267" width="11.42578125" style="150"/>
    <col min="11268" max="11268" width="4.85546875" style="150" customWidth="1"/>
    <col min="11269" max="11269" width="0.85546875" style="150" customWidth="1"/>
    <col min="11270" max="11270" width="20.85546875" style="150" customWidth="1"/>
    <col min="11271" max="11276" width="10.85546875" style="150" customWidth="1"/>
    <col min="11277" max="11277" width="0.85546875" style="150" customWidth="1"/>
    <col min="11278" max="11523" width="11.42578125" style="150"/>
    <col min="11524" max="11524" width="4.85546875" style="150" customWidth="1"/>
    <col min="11525" max="11525" width="0.85546875" style="150" customWidth="1"/>
    <col min="11526" max="11526" width="20.85546875" style="150" customWidth="1"/>
    <col min="11527" max="11532" width="10.85546875" style="150" customWidth="1"/>
    <col min="11533" max="11533" width="0.85546875" style="150" customWidth="1"/>
    <col min="11534" max="11779" width="11.42578125" style="150"/>
    <col min="11780" max="11780" width="4.85546875" style="150" customWidth="1"/>
    <col min="11781" max="11781" width="0.85546875" style="150" customWidth="1"/>
    <col min="11782" max="11782" width="20.85546875" style="150" customWidth="1"/>
    <col min="11783" max="11788" width="10.85546875" style="150" customWidth="1"/>
    <col min="11789" max="11789" width="0.85546875" style="150" customWidth="1"/>
    <col min="11790" max="12035" width="11.42578125" style="150"/>
    <col min="12036" max="12036" width="4.85546875" style="150" customWidth="1"/>
    <col min="12037" max="12037" width="0.85546875" style="150" customWidth="1"/>
    <col min="12038" max="12038" width="20.85546875" style="150" customWidth="1"/>
    <col min="12039" max="12044" width="10.85546875" style="150" customWidth="1"/>
    <col min="12045" max="12045" width="0.85546875" style="150" customWidth="1"/>
    <col min="12046" max="12291" width="11.42578125" style="150"/>
    <col min="12292" max="12292" width="4.85546875" style="150" customWidth="1"/>
    <col min="12293" max="12293" width="0.85546875" style="150" customWidth="1"/>
    <col min="12294" max="12294" width="20.85546875" style="150" customWidth="1"/>
    <col min="12295" max="12300" width="10.85546875" style="150" customWidth="1"/>
    <col min="12301" max="12301" width="0.85546875" style="150" customWidth="1"/>
    <col min="12302" max="12547" width="11.42578125" style="150"/>
    <col min="12548" max="12548" width="4.85546875" style="150" customWidth="1"/>
    <col min="12549" max="12549" width="0.85546875" style="150" customWidth="1"/>
    <col min="12550" max="12550" width="20.85546875" style="150" customWidth="1"/>
    <col min="12551" max="12556" width="10.85546875" style="150" customWidth="1"/>
    <col min="12557" max="12557" width="0.85546875" style="150" customWidth="1"/>
    <col min="12558" max="12803" width="11.42578125" style="150"/>
    <col min="12804" max="12804" width="4.85546875" style="150" customWidth="1"/>
    <col min="12805" max="12805" width="0.85546875" style="150" customWidth="1"/>
    <col min="12806" max="12806" width="20.85546875" style="150" customWidth="1"/>
    <col min="12807" max="12812" width="10.85546875" style="150" customWidth="1"/>
    <col min="12813" max="12813" width="0.85546875" style="150" customWidth="1"/>
    <col min="12814" max="13059" width="11.42578125" style="150"/>
    <col min="13060" max="13060" width="4.85546875" style="150" customWidth="1"/>
    <col min="13061" max="13061" width="0.85546875" style="150" customWidth="1"/>
    <col min="13062" max="13062" width="20.85546875" style="150" customWidth="1"/>
    <col min="13063" max="13068" width="10.85546875" style="150" customWidth="1"/>
    <col min="13069" max="13069" width="0.85546875" style="150" customWidth="1"/>
    <col min="13070" max="13315" width="11.42578125" style="150"/>
    <col min="13316" max="13316" width="4.85546875" style="150" customWidth="1"/>
    <col min="13317" max="13317" width="0.85546875" style="150" customWidth="1"/>
    <col min="13318" max="13318" width="20.85546875" style="150" customWidth="1"/>
    <col min="13319" max="13324" width="10.85546875" style="150" customWidth="1"/>
    <col min="13325" max="13325" width="0.85546875" style="150" customWidth="1"/>
    <col min="13326" max="13571" width="11.42578125" style="150"/>
    <col min="13572" max="13572" width="4.85546875" style="150" customWidth="1"/>
    <col min="13573" max="13573" width="0.85546875" style="150" customWidth="1"/>
    <col min="13574" max="13574" width="20.85546875" style="150" customWidth="1"/>
    <col min="13575" max="13580" width="10.85546875" style="150" customWidth="1"/>
    <col min="13581" max="13581" width="0.85546875" style="150" customWidth="1"/>
    <col min="13582" max="13827" width="11.42578125" style="150"/>
    <col min="13828" max="13828" width="4.85546875" style="150" customWidth="1"/>
    <col min="13829" max="13829" width="0.85546875" style="150" customWidth="1"/>
    <col min="13830" max="13830" width="20.85546875" style="150" customWidth="1"/>
    <col min="13831" max="13836" width="10.85546875" style="150" customWidth="1"/>
    <col min="13837" max="13837" width="0.85546875" style="150" customWidth="1"/>
    <col min="13838" max="14083" width="11.42578125" style="150"/>
    <col min="14084" max="14084" width="4.85546875" style="150" customWidth="1"/>
    <col min="14085" max="14085" width="0.85546875" style="150" customWidth="1"/>
    <col min="14086" max="14086" width="20.85546875" style="150" customWidth="1"/>
    <col min="14087" max="14092" width="10.85546875" style="150" customWidth="1"/>
    <col min="14093" max="14093" width="0.85546875" style="150" customWidth="1"/>
    <col min="14094" max="14339" width="11.42578125" style="150"/>
    <col min="14340" max="14340" width="4.85546875" style="150" customWidth="1"/>
    <col min="14341" max="14341" width="0.85546875" style="150" customWidth="1"/>
    <col min="14342" max="14342" width="20.85546875" style="150" customWidth="1"/>
    <col min="14343" max="14348" width="10.85546875" style="150" customWidth="1"/>
    <col min="14349" max="14349" width="0.85546875" style="150" customWidth="1"/>
    <col min="14350" max="14595" width="11.42578125" style="150"/>
    <col min="14596" max="14596" width="4.85546875" style="150" customWidth="1"/>
    <col min="14597" max="14597" width="0.85546875" style="150" customWidth="1"/>
    <col min="14598" max="14598" width="20.85546875" style="150" customWidth="1"/>
    <col min="14599" max="14604" width="10.85546875" style="150" customWidth="1"/>
    <col min="14605" max="14605" width="0.85546875" style="150" customWidth="1"/>
    <col min="14606" max="14851" width="11.42578125" style="150"/>
    <col min="14852" max="14852" width="4.85546875" style="150" customWidth="1"/>
    <col min="14853" max="14853" width="0.85546875" style="150" customWidth="1"/>
    <col min="14854" max="14854" width="20.85546875" style="150" customWidth="1"/>
    <col min="14855" max="14860" width="10.85546875" style="150" customWidth="1"/>
    <col min="14861" max="14861" width="0.85546875" style="150" customWidth="1"/>
    <col min="14862" max="15107" width="11.42578125" style="150"/>
    <col min="15108" max="15108" width="4.85546875" style="150" customWidth="1"/>
    <col min="15109" max="15109" width="0.85546875" style="150" customWidth="1"/>
    <col min="15110" max="15110" width="20.85546875" style="150" customWidth="1"/>
    <col min="15111" max="15116" width="10.85546875" style="150" customWidth="1"/>
    <col min="15117" max="15117" width="0.85546875" style="150" customWidth="1"/>
    <col min="15118" max="15363" width="11.42578125" style="150"/>
    <col min="15364" max="15364" width="4.85546875" style="150" customWidth="1"/>
    <col min="15365" max="15365" width="0.85546875" style="150" customWidth="1"/>
    <col min="15366" max="15366" width="20.85546875" style="150" customWidth="1"/>
    <col min="15367" max="15372" width="10.85546875" style="150" customWidth="1"/>
    <col min="15373" max="15373" width="0.85546875" style="150" customWidth="1"/>
    <col min="15374" max="15619" width="11.42578125" style="150"/>
    <col min="15620" max="15620" width="4.85546875" style="150" customWidth="1"/>
    <col min="15621" max="15621" width="0.85546875" style="150" customWidth="1"/>
    <col min="15622" max="15622" width="20.85546875" style="150" customWidth="1"/>
    <col min="15623" max="15628" width="10.85546875" style="150" customWidth="1"/>
    <col min="15629" max="15629" width="0.85546875" style="150" customWidth="1"/>
    <col min="15630" max="15875" width="11.42578125" style="150"/>
    <col min="15876" max="15876" width="4.85546875" style="150" customWidth="1"/>
    <col min="15877" max="15877" width="0.85546875" style="150" customWidth="1"/>
    <col min="15878" max="15878" width="20.85546875" style="150" customWidth="1"/>
    <col min="15879" max="15884" width="10.85546875" style="150" customWidth="1"/>
    <col min="15885" max="15885" width="0.85546875" style="150" customWidth="1"/>
    <col min="15886" max="16131" width="11.42578125" style="150"/>
    <col min="16132" max="16132" width="4.85546875" style="150" customWidth="1"/>
    <col min="16133" max="16133" width="0.85546875" style="150" customWidth="1"/>
    <col min="16134" max="16134" width="20.85546875" style="150" customWidth="1"/>
    <col min="16135" max="16140" width="10.85546875" style="150" customWidth="1"/>
    <col min="16141" max="16141" width="0.85546875" style="150" customWidth="1"/>
    <col min="16142" max="16384" width="11.42578125" style="150"/>
  </cols>
  <sheetData>
    <row r="1" spans="1:33" ht="15" customHeight="1"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7"/>
    </row>
    <row r="2" spans="1:33" ht="19.899999999999999" customHeight="1" thickBot="1" x14ac:dyDescent="0.3">
      <c r="A2" s="4"/>
      <c r="B2" s="421"/>
      <c r="C2" s="591" t="s">
        <v>570</v>
      </c>
      <c r="D2" s="591"/>
      <c r="E2" s="591"/>
      <c r="F2" s="591"/>
      <c r="G2" s="591"/>
      <c r="H2" s="591"/>
      <c r="I2" s="591"/>
      <c r="J2" s="459"/>
      <c r="K2" s="592" t="str">
        <f>'Basic Information'!D24</f>
        <v>Feeding Livestock</v>
      </c>
      <c r="L2" s="592"/>
      <c r="M2" s="592"/>
      <c r="N2" s="593"/>
      <c r="O2" s="424"/>
      <c r="P2" s="4"/>
      <c r="Q2" s="4"/>
      <c r="R2" s="4"/>
      <c r="S2" s="4"/>
      <c r="T2" s="4"/>
      <c r="U2" s="4"/>
      <c r="V2" s="4"/>
      <c r="W2" s="4"/>
      <c r="X2" s="4"/>
      <c r="Y2" s="4"/>
      <c r="Z2" s="4"/>
      <c r="AA2" s="4"/>
      <c r="AB2" s="4"/>
      <c r="AC2" s="4"/>
      <c r="AD2" s="4"/>
      <c r="AE2" s="4"/>
      <c r="AF2" s="4"/>
      <c r="AG2" s="7"/>
    </row>
    <row r="3" spans="1:33" ht="15" customHeight="1" x14ac:dyDescent="0.2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7"/>
    </row>
    <row r="4" spans="1:33" ht="15" customHeight="1"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7"/>
    </row>
    <row r="5" spans="1:33" ht="15" customHeight="1" thickBot="1" x14ac:dyDescent="0.3">
      <c r="A5" s="4"/>
      <c r="B5" s="4"/>
      <c r="C5" s="588" t="s">
        <v>281</v>
      </c>
      <c r="D5" s="588"/>
      <c r="E5" s="326"/>
      <c r="F5" s="4"/>
      <c r="G5" s="4"/>
      <c r="H5" s="4"/>
      <c r="I5" s="4"/>
      <c r="J5" s="4"/>
      <c r="K5" s="4"/>
      <c r="L5" s="4"/>
      <c r="M5" s="4"/>
      <c r="N5" s="4"/>
      <c r="O5" s="4"/>
      <c r="P5" s="4"/>
      <c r="Q5" s="4"/>
      <c r="R5" s="4"/>
      <c r="S5" s="4"/>
      <c r="T5" s="4"/>
      <c r="U5" s="4"/>
      <c r="V5" s="4"/>
      <c r="W5" s="4"/>
      <c r="X5" s="4"/>
      <c r="Y5" s="4"/>
      <c r="Z5" s="4"/>
      <c r="AA5" s="4"/>
      <c r="AB5" s="4"/>
      <c r="AC5" s="4"/>
      <c r="AD5" s="4"/>
      <c r="AE5" s="4"/>
      <c r="AF5" s="4"/>
      <c r="AG5" s="7"/>
    </row>
    <row r="6" spans="1:33" ht="4.9000000000000004" customHeight="1" thickBot="1" x14ac:dyDescent="0.3">
      <c r="A6" s="4"/>
      <c r="B6" s="4"/>
      <c r="C6" s="4"/>
      <c r="D6" s="4"/>
      <c r="E6" s="4"/>
      <c r="F6" s="4"/>
      <c r="G6" s="4"/>
      <c r="H6" s="4"/>
      <c r="I6" s="76"/>
      <c r="J6" s="4"/>
      <c r="K6" s="4"/>
      <c r="L6" s="4"/>
      <c r="M6" s="4"/>
      <c r="N6" s="4"/>
      <c r="O6" s="4"/>
      <c r="P6" s="4"/>
      <c r="Q6" s="153"/>
      <c r="R6" s="364"/>
      <c r="S6" s="364"/>
      <c r="T6" s="364"/>
      <c r="U6" s="364"/>
      <c r="V6" s="364"/>
      <c r="W6" s="364"/>
      <c r="X6" s="364"/>
      <c r="Y6" s="364"/>
      <c r="Z6" s="364"/>
      <c r="AA6" s="364"/>
      <c r="AB6" s="364"/>
      <c r="AC6" s="364"/>
      <c r="AD6" s="365"/>
      <c r="AE6" s="4"/>
      <c r="AF6" s="4"/>
      <c r="AG6" s="7"/>
    </row>
    <row r="7" spans="1:33" ht="15" customHeight="1" x14ac:dyDescent="0.25">
      <c r="A7" s="4"/>
      <c r="B7" s="51"/>
      <c r="C7" s="52"/>
      <c r="D7" s="52"/>
      <c r="E7" s="52"/>
      <c r="F7" s="52"/>
      <c r="G7" s="53" t="s">
        <v>329</v>
      </c>
      <c r="H7" s="52"/>
      <c r="I7" s="53" t="s">
        <v>540</v>
      </c>
      <c r="J7" s="52"/>
      <c r="K7" s="53" t="s">
        <v>63</v>
      </c>
      <c r="L7" s="52"/>
      <c r="M7" s="417" t="s">
        <v>536</v>
      </c>
      <c r="N7" s="417" t="s">
        <v>66</v>
      </c>
      <c r="O7" s="55"/>
      <c r="P7" s="4"/>
      <c r="Q7" s="156"/>
      <c r="R7" s="509" t="s">
        <v>542</v>
      </c>
      <c r="S7" s="509"/>
      <c r="T7" s="509"/>
      <c r="U7" s="509"/>
      <c r="V7" s="509"/>
      <c r="W7" s="509"/>
      <c r="X7" s="509"/>
      <c r="Y7" s="509"/>
      <c r="Z7" s="509"/>
      <c r="AA7" s="509"/>
      <c r="AB7" s="509"/>
      <c r="AC7" s="509"/>
      <c r="AD7" s="157"/>
      <c r="AE7" s="4"/>
      <c r="AF7" s="4"/>
      <c r="AG7" s="7"/>
    </row>
    <row r="8" spans="1:33" ht="15" customHeight="1" x14ac:dyDescent="0.25">
      <c r="A8" s="4"/>
      <c r="B8" s="56"/>
      <c r="C8" s="11"/>
      <c r="D8" s="11"/>
      <c r="E8" s="11"/>
      <c r="F8" s="11"/>
      <c r="G8" s="57" t="s">
        <v>539</v>
      </c>
      <c r="H8" s="11"/>
      <c r="I8" s="57" t="s">
        <v>541</v>
      </c>
      <c r="J8" s="11"/>
      <c r="K8" s="57" t="s">
        <v>535</v>
      </c>
      <c r="L8" s="11"/>
      <c r="M8" s="416" t="s">
        <v>537</v>
      </c>
      <c r="N8" s="416" t="s">
        <v>65</v>
      </c>
      <c r="O8" s="58"/>
      <c r="P8" s="4"/>
      <c r="Q8" s="156"/>
      <c r="R8" s="163" t="s">
        <v>102</v>
      </c>
      <c r="S8" s="72" t="s">
        <v>103</v>
      </c>
      <c r="T8" s="72" t="s">
        <v>104</v>
      </c>
      <c r="U8" s="72" t="s">
        <v>105</v>
      </c>
      <c r="V8" s="72" t="s">
        <v>106</v>
      </c>
      <c r="W8" s="72" t="s">
        <v>107</v>
      </c>
      <c r="X8" s="72" t="s">
        <v>108</v>
      </c>
      <c r="Y8" s="72" t="s">
        <v>109</v>
      </c>
      <c r="Z8" s="72" t="s">
        <v>110</v>
      </c>
      <c r="AA8" s="72" t="s">
        <v>111</v>
      </c>
      <c r="AB8" s="72" t="s">
        <v>112</v>
      </c>
      <c r="AC8" s="72" t="s">
        <v>113</v>
      </c>
      <c r="AD8" s="157"/>
      <c r="AE8" s="4"/>
      <c r="AF8" s="4"/>
      <c r="AG8" s="7"/>
    </row>
    <row r="9" spans="1:33" ht="4.9000000000000004" customHeight="1" x14ac:dyDescent="0.25">
      <c r="A9" s="4"/>
      <c r="B9" s="56"/>
      <c r="C9" s="4"/>
      <c r="D9" s="4"/>
      <c r="E9" s="4"/>
      <c r="F9" s="4"/>
      <c r="J9" s="4"/>
      <c r="K9" s="4"/>
      <c r="L9" s="4"/>
      <c r="M9" s="4"/>
      <c r="N9" s="4"/>
      <c r="O9" s="58"/>
      <c r="P9" s="4"/>
      <c r="Q9" s="156"/>
      <c r="AD9" s="152"/>
      <c r="AE9" s="4"/>
      <c r="AF9" s="4"/>
      <c r="AG9" s="7"/>
    </row>
    <row r="10" spans="1:33" ht="15" customHeight="1" x14ac:dyDescent="0.25">
      <c r="A10" s="4"/>
      <c r="B10" s="56"/>
      <c r="C10" s="4" t="s">
        <v>525</v>
      </c>
      <c r="D10" s="4"/>
      <c r="E10" s="4"/>
      <c r="F10" s="4"/>
      <c r="J10" s="4"/>
      <c r="K10" s="4"/>
      <c r="L10" s="4"/>
      <c r="M10" s="4"/>
      <c r="N10" s="4"/>
      <c r="O10" s="58"/>
      <c r="P10" s="4"/>
      <c r="Q10" s="156"/>
      <c r="R10" s="4"/>
      <c r="S10" s="4"/>
      <c r="T10" s="4"/>
      <c r="U10" s="4"/>
      <c r="V10" s="4"/>
      <c r="W10" s="4"/>
      <c r="X10" s="4"/>
      <c r="Y10" s="4"/>
      <c r="Z10" s="4"/>
      <c r="AA10" s="4"/>
      <c r="AB10" s="4"/>
      <c r="AC10" s="4"/>
      <c r="AD10" s="157"/>
      <c r="AE10" s="4"/>
      <c r="AF10" s="4"/>
      <c r="AG10" s="7"/>
    </row>
    <row r="11" spans="1:33" ht="15" customHeight="1" x14ac:dyDescent="0.25">
      <c r="A11" s="4"/>
      <c r="B11" s="56"/>
      <c r="C11" s="4"/>
      <c r="D11" s="519" t="s">
        <v>488</v>
      </c>
      <c r="E11" s="520"/>
      <c r="F11" s="4"/>
      <c r="G11" s="175">
        <v>0</v>
      </c>
      <c r="H11" s="4"/>
      <c r="I11" s="175">
        <v>0</v>
      </c>
      <c r="J11" s="4"/>
      <c r="K11" s="475">
        <v>0</v>
      </c>
      <c r="L11" s="4"/>
      <c r="M11" s="18">
        <f>I11*K11</f>
        <v>0</v>
      </c>
      <c r="N11" s="18">
        <f>G11*I11*K11</f>
        <v>0</v>
      </c>
      <c r="O11" s="58"/>
      <c r="P11" s="4"/>
      <c r="Q11" s="156"/>
      <c r="R11" s="178">
        <v>0</v>
      </c>
      <c r="S11" s="178">
        <v>0</v>
      </c>
      <c r="T11" s="178">
        <v>0</v>
      </c>
      <c r="U11" s="178">
        <v>0</v>
      </c>
      <c r="V11" s="178">
        <v>0</v>
      </c>
      <c r="W11" s="178">
        <v>0</v>
      </c>
      <c r="X11" s="178">
        <v>0</v>
      </c>
      <c r="Y11" s="178">
        <v>0</v>
      </c>
      <c r="Z11" s="178">
        <v>0</v>
      </c>
      <c r="AA11" s="178">
        <v>0</v>
      </c>
      <c r="AB11" s="178">
        <v>0</v>
      </c>
      <c r="AC11" s="178">
        <v>0</v>
      </c>
      <c r="AD11" s="157"/>
      <c r="AE11" s="45">
        <f>SUM(R11:AD11)</f>
        <v>0</v>
      </c>
      <c r="AF11" s="4"/>
      <c r="AG11" s="7"/>
    </row>
    <row r="12" spans="1:33" ht="15" customHeight="1" x14ac:dyDescent="0.25">
      <c r="A12" s="4"/>
      <c r="B12" s="56"/>
      <c r="C12" s="4" t="s">
        <v>538</v>
      </c>
      <c r="D12" s="4"/>
      <c r="E12" s="4"/>
      <c r="F12" s="4"/>
      <c r="G12" s="4"/>
      <c r="H12" s="4"/>
      <c r="I12" s="4"/>
      <c r="J12" s="4"/>
      <c r="K12" s="4"/>
      <c r="L12" s="4"/>
      <c r="M12" s="4"/>
      <c r="N12" s="4"/>
      <c r="O12" s="58"/>
      <c r="P12" s="4"/>
      <c r="Q12" s="156"/>
      <c r="R12" s="4"/>
      <c r="S12" s="4"/>
      <c r="T12" s="4"/>
      <c r="U12" s="4"/>
      <c r="V12" s="4"/>
      <c r="W12" s="4"/>
      <c r="X12" s="4"/>
      <c r="Y12" s="4"/>
      <c r="Z12" s="4"/>
      <c r="AA12" s="4"/>
      <c r="AB12" s="4"/>
      <c r="AC12" s="4"/>
      <c r="AD12" s="157"/>
      <c r="AE12" s="4"/>
      <c r="AF12" s="4"/>
      <c r="AG12" s="7"/>
    </row>
    <row r="13" spans="1:33" ht="15" customHeight="1" x14ac:dyDescent="0.25">
      <c r="A13" s="4"/>
      <c r="B13" s="56"/>
      <c r="C13" s="4"/>
      <c r="D13" s="4" t="str">
        <f>D11</f>
        <v>Feeding Livestock</v>
      </c>
      <c r="E13" s="4"/>
      <c r="F13" s="4"/>
      <c r="G13" s="175">
        <v>0</v>
      </c>
      <c r="H13" s="4"/>
      <c r="I13" s="175">
        <v>0</v>
      </c>
      <c r="J13" s="4"/>
      <c r="K13" s="475">
        <v>0</v>
      </c>
      <c r="L13" s="4"/>
      <c r="M13" s="18">
        <f>I13*K13</f>
        <v>0</v>
      </c>
      <c r="N13" s="18">
        <f>G13*I13*K13</f>
        <v>0</v>
      </c>
      <c r="O13" s="58"/>
      <c r="P13" s="4"/>
      <c r="Q13" s="156"/>
      <c r="R13" s="178">
        <v>0</v>
      </c>
      <c r="S13" s="178">
        <v>0</v>
      </c>
      <c r="T13" s="178">
        <v>0</v>
      </c>
      <c r="U13" s="178">
        <v>0</v>
      </c>
      <c r="V13" s="178">
        <v>0</v>
      </c>
      <c r="W13" s="178">
        <v>0</v>
      </c>
      <c r="X13" s="178">
        <v>0</v>
      </c>
      <c r="Y13" s="178">
        <v>0</v>
      </c>
      <c r="Z13" s="178">
        <v>0</v>
      </c>
      <c r="AA13" s="178">
        <v>0</v>
      </c>
      <c r="AB13" s="178">
        <v>0</v>
      </c>
      <c r="AC13" s="178">
        <v>0</v>
      </c>
      <c r="AD13" s="157"/>
      <c r="AE13" s="45">
        <f>SUM(R13:AD13)</f>
        <v>0</v>
      </c>
      <c r="AF13" s="4"/>
      <c r="AG13" s="7"/>
    </row>
    <row r="14" spans="1:33" ht="15" customHeight="1" x14ac:dyDescent="0.25">
      <c r="A14" s="4"/>
      <c r="B14" s="56"/>
      <c r="C14" s="4"/>
      <c r="D14" s="4"/>
      <c r="E14" s="4"/>
      <c r="F14" s="4"/>
      <c r="G14" s="425"/>
      <c r="H14" s="4"/>
      <c r="I14" s="425"/>
      <c r="J14" s="4"/>
      <c r="K14" s="410"/>
      <c r="L14" s="4"/>
      <c r="M14" s="18"/>
      <c r="N14" s="18"/>
      <c r="O14" s="58"/>
      <c r="P14" s="4"/>
      <c r="Q14" s="156"/>
      <c r="R14" s="228"/>
      <c r="S14" s="228"/>
      <c r="T14" s="228"/>
      <c r="U14" s="228"/>
      <c r="V14" s="228"/>
      <c r="W14" s="228"/>
      <c r="X14" s="228"/>
      <c r="Y14" s="228"/>
      <c r="Z14" s="228"/>
      <c r="AA14" s="228"/>
      <c r="AB14" s="228"/>
      <c r="AC14" s="228"/>
      <c r="AD14" s="157"/>
      <c r="AE14" s="45"/>
      <c r="AF14" s="4"/>
      <c r="AG14" s="7"/>
    </row>
    <row r="15" spans="1:33" ht="15" customHeight="1" x14ac:dyDescent="0.25">
      <c r="A15" s="4"/>
      <c r="B15" s="56"/>
      <c r="C15" s="4" t="s">
        <v>574</v>
      </c>
      <c r="D15" s="4"/>
      <c r="E15" s="4"/>
      <c r="F15" s="4"/>
      <c r="G15" s="175">
        <v>0</v>
      </c>
      <c r="H15" s="4"/>
      <c r="I15" s="425"/>
      <c r="J15" s="4"/>
      <c r="K15" s="410"/>
      <c r="L15" s="4"/>
      <c r="M15" s="18"/>
      <c r="N15" s="18"/>
      <c r="O15" s="58"/>
      <c r="P15" s="4"/>
      <c r="Q15" s="156"/>
      <c r="R15" s="228"/>
      <c r="S15" s="228"/>
      <c r="T15" s="228"/>
      <c r="U15" s="228"/>
      <c r="V15" s="228"/>
      <c r="W15" s="228"/>
      <c r="X15" s="228"/>
      <c r="Y15" s="228"/>
      <c r="Z15" s="228"/>
      <c r="AA15" s="228"/>
      <c r="AB15" s="228"/>
      <c r="AC15" s="228"/>
      <c r="AD15" s="157"/>
      <c r="AE15" s="45"/>
      <c r="AF15" s="4"/>
      <c r="AG15" s="7"/>
    </row>
    <row r="16" spans="1:33" ht="4.9000000000000004" customHeight="1" thickBot="1" x14ac:dyDescent="0.3">
      <c r="A16" s="4"/>
      <c r="B16" s="59"/>
      <c r="C16" s="6"/>
      <c r="D16" s="6"/>
      <c r="E16" s="6"/>
      <c r="F16" s="6"/>
      <c r="G16" s="6"/>
      <c r="H16" s="6"/>
      <c r="I16" s="6"/>
      <c r="J16" s="6"/>
      <c r="K16" s="6"/>
      <c r="L16" s="6"/>
      <c r="M16" s="6"/>
      <c r="N16" s="6"/>
      <c r="O16" s="60"/>
      <c r="P16" s="4"/>
      <c r="Q16" s="59"/>
      <c r="R16" s="6"/>
      <c r="S16" s="6"/>
      <c r="T16" s="6"/>
      <c r="U16" s="6"/>
      <c r="V16" s="6"/>
      <c r="W16" s="6"/>
      <c r="X16" s="6"/>
      <c r="Y16" s="6"/>
      <c r="Z16" s="6"/>
      <c r="AA16" s="6"/>
      <c r="AB16" s="6"/>
      <c r="AC16" s="6"/>
      <c r="AD16" s="60"/>
      <c r="AE16" s="4"/>
      <c r="AF16" s="4"/>
      <c r="AG16" s="7"/>
    </row>
    <row r="17" spans="1:33" ht="15" customHeight="1" x14ac:dyDescent="0.25">
      <c r="A17" s="4"/>
      <c r="B17" s="4"/>
      <c r="C17" s="4"/>
      <c r="D17" s="4"/>
      <c r="E17" s="4"/>
      <c r="F17" s="4"/>
      <c r="G17" s="4"/>
      <c r="H17" s="4"/>
      <c r="I17" s="4"/>
      <c r="J17" s="4"/>
      <c r="K17" s="4"/>
      <c r="L17" s="4"/>
      <c r="M17" s="4"/>
      <c r="N17" s="4"/>
      <c r="O17" s="4"/>
      <c r="P17" s="4"/>
      <c r="AE17" s="4"/>
      <c r="AF17" s="4"/>
      <c r="AG17" s="7"/>
    </row>
    <row r="18" spans="1:33" ht="15" customHeight="1" thickBot="1" x14ac:dyDescent="0.3">
      <c r="C18" s="583" t="s">
        <v>435</v>
      </c>
      <c r="D18" s="583"/>
      <c r="E18" s="419"/>
      <c r="F18" s="158"/>
      <c r="AE18" s="4"/>
      <c r="AF18" s="4"/>
      <c r="AG18" s="7"/>
    </row>
    <row r="19" spans="1:33" ht="15" customHeight="1" x14ac:dyDescent="0.25">
      <c r="B19" s="153"/>
      <c r="C19" s="154"/>
      <c r="D19" s="154"/>
      <c r="E19" s="154"/>
      <c r="F19" s="154"/>
      <c r="G19" s="154"/>
      <c r="H19" s="154"/>
      <c r="I19" s="455" t="s">
        <v>578</v>
      </c>
      <c r="J19" s="160"/>
      <c r="K19" s="160"/>
      <c r="L19" s="160"/>
      <c r="M19" s="154"/>
      <c r="N19" s="154"/>
      <c r="O19" s="155"/>
      <c r="Q19" s="153"/>
      <c r="R19" s="491" t="s">
        <v>141</v>
      </c>
      <c r="S19" s="491"/>
      <c r="T19" s="491"/>
      <c r="U19" s="491"/>
      <c r="V19" s="491"/>
      <c r="W19" s="491"/>
      <c r="X19" s="491"/>
      <c r="Y19" s="491"/>
      <c r="Z19" s="491"/>
      <c r="AA19" s="491"/>
      <c r="AB19" s="491"/>
      <c r="AC19" s="491"/>
      <c r="AD19" s="155"/>
      <c r="AE19" s="4"/>
      <c r="AF19" s="4"/>
      <c r="AG19" s="7"/>
    </row>
    <row r="20" spans="1:33" ht="15" customHeight="1" x14ac:dyDescent="0.25">
      <c r="B20" s="156"/>
      <c r="G20" s="349" t="s">
        <v>576</v>
      </c>
      <c r="I20" s="349" t="s">
        <v>579</v>
      </c>
      <c r="J20" s="344"/>
      <c r="K20" s="349" t="s">
        <v>581</v>
      </c>
      <c r="L20" s="344"/>
      <c r="M20" s="568" t="s">
        <v>205</v>
      </c>
      <c r="N20" s="568"/>
      <c r="O20" s="152"/>
      <c r="Q20" s="156"/>
      <c r="R20" s="72"/>
      <c r="S20" s="72"/>
      <c r="T20" s="72"/>
      <c r="U20" s="72"/>
      <c r="V20" s="72"/>
      <c r="W20" s="72"/>
      <c r="X20" s="72"/>
      <c r="Y20" s="72"/>
      <c r="Z20" s="72"/>
      <c r="AA20" s="72"/>
      <c r="AB20" s="72"/>
      <c r="AC20" s="72"/>
      <c r="AD20" s="152"/>
      <c r="AE20" s="4"/>
      <c r="AF20" s="4"/>
      <c r="AG20" s="7"/>
    </row>
    <row r="21" spans="1:33" ht="15" customHeight="1" x14ac:dyDescent="0.25">
      <c r="B21" s="156"/>
      <c r="C21" s="585" t="s">
        <v>206</v>
      </c>
      <c r="D21" s="585"/>
      <c r="E21" s="171"/>
      <c r="F21" s="171"/>
      <c r="G21" s="163" t="s">
        <v>577</v>
      </c>
      <c r="H21" s="163"/>
      <c r="I21" s="172" t="s">
        <v>580</v>
      </c>
      <c r="J21" s="164"/>
      <c r="K21" s="163" t="s">
        <v>582</v>
      </c>
      <c r="L21" s="164"/>
      <c r="M21" s="57" t="s">
        <v>312</v>
      </c>
      <c r="N21" s="164" t="s">
        <v>66</v>
      </c>
      <c r="O21" s="152"/>
      <c r="Q21" s="156"/>
      <c r="R21" s="163" t="s">
        <v>102</v>
      </c>
      <c r="S21" s="74" t="s">
        <v>103</v>
      </c>
      <c r="T21" s="74" t="s">
        <v>104</v>
      </c>
      <c r="U21" s="74" t="s">
        <v>105</v>
      </c>
      <c r="V21" s="74" t="s">
        <v>106</v>
      </c>
      <c r="W21" s="74" t="s">
        <v>107</v>
      </c>
      <c r="X21" s="74" t="s">
        <v>108</v>
      </c>
      <c r="Y21" s="74" t="s">
        <v>109</v>
      </c>
      <c r="Z21" s="74" t="s">
        <v>110</v>
      </c>
      <c r="AA21" s="74" t="s">
        <v>111</v>
      </c>
      <c r="AB21" s="74" t="s">
        <v>112</v>
      </c>
      <c r="AC21" s="74" t="s">
        <v>113</v>
      </c>
      <c r="AD21" s="152"/>
      <c r="AE21" s="4"/>
      <c r="AF21" s="4"/>
      <c r="AG21" s="7"/>
    </row>
    <row r="22" spans="1:33" ht="4.9000000000000004" customHeight="1" x14ac:dyDescent="0.25">
      <c r="B22" s="156"/>
      <c r="D22" s="162"/>
      <c r="E22" s="162"/>
      <c r="F22" s="162"/>
      <c r="G22" s="349"/>
      <c r="H22" s="349"/>
      <c r="I22" s="80"/>
      <c r="J22" s="80"/>
      <c r="K22" s="344"/>
      <c r="L22" s="344"/>
      <c r="M22" s="344"/>
      <c r="N22" s="344"/>
      <c r="O22" s="152"/>
      <c r="Q22" s="156"/>
      <c r="R22" s="7"/>
      <c r="AD22" s="152"/>
      <c r="AE22" s="4"/>
      <c r="AF22" s="4"/>
      <c r="AG22" s="7"/>
    </row>
    <row r="23" spans="1:33" ht="15" customHeight="1" x14ac:dyDescent="0.25">
      <c r="B23" s="156"/>
      <c r="C23" s="150" t="s">
        <v>575</v>
      </c>
      <c r="D23" s="162"/>
      <c r="E23" s="476" t="s">
        <v>206</v>
      </c>
      <c r="F23" s="162"/>
      <c r="G23" s="175">
        <v>0</v>
      </c>
      <c r="H23" s="349"/>
      <c r="I23" s="460">
        <v>0</v>
      </c>
      <c r="J23" s="80"/>
      <c r="K23" s="475">
        <v>0</v>
      </c>
      <c r="L23" s="344"/>
      <c r="M23" s="386" t="e">
        <f>N23/$G$11</f>
        <v>#DIV/0!</v>
      </c>
      <c r="N23" s="386">
        <f>(G23*I23*K23)*$G$11</f>
        <v>0</v>
      </c>
      <c r="O23" s="152"/>
      <c r="Q23" s="156"/>
      <c r="R23" s="178">
        <v>0</v>
      </c>
      <c r="S23" s="178">
        <v>0</v>
      </c>
      <c r="T23" s="178">
        <v>0</v>
      </c>
      <c r="U23" s="178">
        <v>0</v>
      </c>
      <c r="V23" s="178">
        <v>0</v>
      </c>
      <c r="W23" s="178">
        <v>0</v>
      </c>
      <c r="X23" s="178">
        <v>0</v>
      </c>
      <c r="Y23" s="178">
        <v>0</v>
      </c>
      <c r="Z23" s="178">
        <v>0</v>
      </c>
      <c r="AA23" s="178">
        <v>0</v>
      </c>
      <c r="AB23" s="178">
        <v>0</v>
      </c>
      <c r="AC23" s="178">
        <v>0</v>
      </c>
      <c r="AD23" s="152"/>
      <c r="AE23" s="45">
        <f t="shared" ref="AE23:AE26" si="0">SUM(R23:AD23)</f>
        <v>0</v>
      </c>
      <c r="AF23" s="4"/>
      <c r="AG23" s="7"/>
    </row>
    <row r="24" spans="1:33" ht="15" customHeight="1" x14ac:dyDescent="0.25">
      <c r="B24" s="156"/>
      <c r="C24" s="150" t="s">
        <v>583</v>
      </c>
      <c r="D24" s="162"/>
      <c r="E24" s="476" t="s">
        <v>206</v>
      </c>
      <c r="F24" s="162"/>
      <c r="G24" s="175">
        <v>0</v>
      </c>
      <c r="H24" s="349"/>
      <c r="I24" s="460">
        <v>0</v>
      </c>
      <c r="J24" s="80"/>
      <c r="K24" s="475">
        <v>0</v>
      </c>
      <c r="L24" s="344"/>
      <c r="M24" s="386" t="e">
        <f t="shared" ref="M24:M30" si="1">N24/$G$11</f>
        <v>#DIV/0!</v>
      </c>
      <c r="N24" s="386">
        <f t="shared" ref="N24:N30" si="2">(G24*I24*K24)*$G$11</f>
        <v>0</v>
      </c>
      <c r="O24" s="152"/>
      <c r="Q24" s="156"/>
      <c r="R24" s="178">
        <v>0</v>
      </c>
      <c r="S24" s="178">
        <v>0</v>
      </c>
      <c r="T24" s="178">
        <v>0</v>
      </c>
      <c r="U24" s="178">
        <v>0</v>
      </c>
      <c r="V24" s="178">
        <v>0</v>
      </c>
      <c r="W24" s="178">
        <v>0</v>
      </c>
      <c r="X24" s="178">
        <v>0</v>
      </c>
      <c r="Y24" s="178">
        <v>0</v>
      </c>
      <c r="Z24" s="178">
        <v>0</v>
      </c>
      <c r="AA24" s="178">
        <v>0</v>
      </c>
      <c r="AB24" s="178">
        <v>0</v>
      </c>
      <c r="AC24" s="178">
        <v>0</v>
      </c>
      <c r="AD24" s="152"/>
      <c r="AE24" s="45">
        <f t="shared" si="0"/>
        <v>0</v>
      </c>
      <c r="AF24" s="4"/>
      <c r="AG24" s="7"/>
    </row>
    <row r="25" spans="1:33" ht="15" customHeight="1" x14ac:dyDescent="0.25">
      <c r="B25" s="156"/>
      <c r="C25" s="150" t="s">
        <v>584</v>
      </c>
      <c r="D25" s="162"/>
      <c r="E25" s="476" t="s">
        <v>206</v>
      </c>
      <c r="F25" s="162"/>
      <c r="G25" s="175">
        <v>0</v>
      </c>
      <c r="H25" s="349"/>
      <c r="I25" s="460">
        <v>0</v>
      </c>
      <c r="J25" s="80"/>
      <c r="K25" s="475">
        <v>0</v>
      </c>
      <c r="L25" s="344"/>
      <c r="M25" s="386" t="e">
        <f t="shared" si="1"/>
        <v>#DIV/0!</v>
      </c>
      <c r="N25" s="386">
        <f t="shared" si="2"/>
        <v>0</v>
      </c>
      <c r="O25" s="152"/>
      <c r="Q25" s="156"/>
      <c r="R25" s="178">
        <v>0</v>
      </c>
      <c r="S25" s="178">
        <v>0</v>
      </c>
      <c r="T25" s="178">
        <v>0</v>
      </c>
      <c r="U25" s="178">
        <v>0</v>
      </c>
      <c r="V25" s="178">
        <v>0</v>
      </c>
      <c r="W25" s="178">
        <v>0</v>
      </c>
      <c r="X25" s="178">
        <v>0</v>
      </c>
      <c r="Y25" s="178">
        <v>0</v>
      </c>
      <c r="Z25" s="178">
        <v>0</v>
      </c>
      <c r="AA25" s="178">
        <v>0</v>
      </c>
      <c r="AB25" s="178">
        <v>0</v>
      </c>
      <c r="AC25" s="178">
        <v>0</v>
      </c>
      <c r="AD25" s="152"/>
      <c r="AE25" s="45">
        <f t="shared" si="0"/>
        <v>0</v>
      </c>
      <c r="AF25" s="4"/>
      <c r="AG25" s="7"/>
    </row>
    <row r="26" spans="1:33" ht="15" customHeight="1" x14ac:dyDescent="0.25">
      <c r="B26" s="156"/>
      <c r="C26" s="150" t="s">
        <v>585</v>
      </c>
      <c r="D26" s="162"/>
      <c r="E26" s="476" t="s">
        <v>206</v>
      </c>
      <c r="F26" s="162"/>
      <c r="G26" s="175">
        <v>0</v>
      </c>
      <c r="H26" s="349"/>
      <c r="I26" s="460">
        <v>0</v>
      </c>
      <c r="J26" s="80"/>
      <c r="K26" s="475">
        <v>0</v>
      </c>
      <c r="L26" s="344"/>
      <c r="M26" s="386" t="e">
        <f t="shared" si="1"/>
        <v>#DIV/0!</v>
      </c>
      <c r="N26" s="386">
        <f t="shared" si="2"/>
        <v>0</v>
      </c>
      <c r="O26" s="152"/>
      <c r="Q26" s="156"/>
      <c r="R26" s="178">
        <v>0</v>
      </c>
      <c r="S26" s="178">
        <v>0</v>
      </c>
      <c r="T26" s="178">
        <v>0</v>
      </c>
      <c r="U26" s="178">
        <v>0</v>
      </c>
      <c r="V26" s="178">
        <v>0</v>
      </c>
      <c r="W26" s="178">
        <v>0</v>
      </c>
      <c r="X26" s="178">
        <v>0</v>
      </c>
      <c r="Y26" s="178">
        <v>0</v>
      </c>
      <c r="Z26" s="178">
        <v>0</v>
      </c>
      <c r="AA26" s="178">
        <v>0</v>
      </c>
      <c r="AB26" s="178">
        <v>0</v>
      </c>
      <c r="AC26" s="178">
        <v>0</v>
      </c>
      <c r="AD26" s="152"/>
      <c r="AE26" s="45">
        <f t="shared" si="0"/>
        <v>0</v>
      </c>
      <c r="AF26" s="4"/>
      <c r="AG26" s="7"/>
    </row>
    <row r="27" spans="1:33" ht="15" customHeight="1" x14ac:dyDescent="0.25">
      <c r="B27" s="156"/>
      <c r="C27" s="150" t="s">
        <v>587</v>
      </c>
      <c r="D27" s="461"/>
      <c r="E27" s="461"/>
      <c r="F27" s="461"/>
      <c r="G27" s="461"/>
      <c r="H27" s="349"/>
      <c r="I27" s="80"/>
      <c r="J27" s="80"/>
      <c r="K27" s="344"/>
      <c r="L27" s="344"/>
      <c r="M27" s="386"/>
      <c r="N27" s="386"/>
      <c r="O27" s="152"/>
      <c r="Q27" s="156"/>
      <c r="R27" s="7"/>
      <c r="AD27" s="152"/>
      <c r="AE27" s="4"/>
      <c r="AF27" s="4"/>
      <c r="AG27" s="7"/>
    </row>
    <row r="28" spans="1:33" ht="15" customHeight="1" x14ac:dyDescent="0.25">
      <c r="B28" s="156"/>
      <c r="D28" s="562" t="s">
        <v>214</v>
      </c>
      <c r="E28" s="564"/>
      <c r="F28" s="162"/>
      <c r="G28" s="175">
        <v>0</v>
      </c>
      <c r="H28" s="349"/>
      <c r="I28" s="460">
        <v>0</v>
      </c>
      <c r="J28" s="80"/>
      <c r="K28" s="475">
        <v>0</v>
      </c>
      <c r="L28" s="349"/>
      <c r="M28" s="386" t="e">
        <f t="shared" si="1"/>
        <v>#DIV/0!</v>
      </c>
      <c r="N28" s="386">
        <f t="shared" si="2"/>
        <v>0</v>
      </c>
      <c r="O28" s="152"/>
      <c r="Q28" s="156"/>
      <c r="R28" s="178">
        <v>0</v>
      </c>
      <c r="S28" s="178">
        <v>0</v>
      </c>
      <c r="T28" s="178">
        <v>0</v>
      </c>
      <c r="U28" s="178">
        <v>0</v>
      </c>
      <c r="V28" s="178">
        <v>0</v>
      </c>
      <c r="W28" s="178">
        <v>0</v>
      </c>
      <c r="X28" s="178">
        <v>0</v>
      </c>
      <c r="Y28" s="178">
        <v>0</v>
      </c>
      <c r="Z28" s="178">
        <v>0</v>
      </c>
      <c r="AA28" s="178">
        <v>0</v>
      </c>
      <c r="AB28" s="178">
        <v>0</v>
      </c>
      <c r="AC28" s="178">
        <v>0</v>
      </c>
      <c r="AD28" s="152"/>
      <c r="AE28" s="4"/>
      <c r="AF28" s="4"/>
      <c r="AG28" s="7"/>
    </row>
    <row r="29" spans="1:33" ht="15" customHeight="1" x14ac:dyDescent="0.25">
      <c r="B29" s="156"/>
      <c r="D29" s="562" t="s">
        <v>214</v>
      </c>
      <c r="E29" s="564"/>
      <c r="F29" s="162"/>
      <c r="G29" s="175">
        <v>0</v>
      </c>
      <c r="H29" s="349"/>
      <c r="I29" s="460">
        <v>0</v>
      </c>
      <c r="J29" s="80"/>
      <c r="K29" s="475">
        <v>0</v>
      </c>
      <c r="L29" s="349"/>
      <c r="M29" s="386" t="e">
        <f t="shared" si="1"/>
        <v>#DIV/0!</v>
      </c>
      <c r="N29" s="386">
        <f t="shared" si="2"/>
        <v>0</v>
      </c>
      <c r="O29" s="152"/>
      <c r="Q29" s="156"/>
      <c r="R29" s="178">
        <v>0</v>
      </c>
      <c r="S29" s="178">
        <v>0</v>
      </c>
      <c r="T29" s="178">
        <v>0</v>
      </c>
      <c r="U29" s="178">
        <v>0</v>
      </c>
      <c r="V29" s="178">
        <v>0</v>
      </c>
      <c r="W29" s="178">
        <v>0</v>
      </c>
      <c r="X29" s="178">
        <v>0</v>
      </c>
      <c r="Y29" s="178">
        <v>0</v>
      </c>
      <c r="Z29" s="178">
        <v>0</v>
      </c>
      <c r="AA29" s="178">
        <v>0</v>
      </c>
      <c r="AB29" s="178">
        <v>0</v>
      </c>
      <c r="AC29" s="178">
        <v>0</v>
      </c>
      <c r="AD29" s="152"/>
      <c r="AE29" s="4"/>
      <c r="AF29" s="4"/>
      <c r="AG29" s="7"/>
    </row>
    <row r="30" spans="1:33" ht="15" customHeight="1" x14ac:dyDescent="0.25">
      <c r="B30" s="156"/>
      <c r="D30" s="562" t="s">
        <v>214</v>
      </c>
      <c r="E30" s="564"/>
      <c r="F30" s="162"/>
      <c r="G30" s="175">
        <v>0</v>
      </c>
      <c r="H30" s="349"/>
      <c r="I30" s="460">
        <v>0</v>
      </c>
      <c r="J30" s="80"/>
      <c r="K30" s="475">
        <v>0</v>
      </c>
      <c r="L30" s="349"/>
      <c r="M30" s="386" t="e">
        <f t="shared" si="1"/>
        <v>#DIV/0!</v>
      </c>
      <c r="N30" s="386">
        <f t="shared" si="2"/>
        <v>0</v>
      </c>
      <c r="O30" s="152"/>
      <c r="Q30" s="156"/>
      <c r="R30" s="178">
        <v>0</v>
      </c>
      <c r="S30" s="178">
        <v>0</v>
      </c>
      <c r="T30" s="178">
        <v>0</v>
      </c>
      <c r="U30" s="178">
        <v>0</v>
      </c>
      <c r="V30" s="178">
        <v>0</v>
      </c>
      <c r="W30" s="178">
        <v>0</v>
      </c>
      <c r="X30" s="178">
        <v>0</v>
      </c>
      <c r="Y30" s="178">
        <v>0</v>
      </c>
      <c r="Z30" s="178">
        <v>0</v>
      </c>
      <c r="AA30" s="178">
        <v>0</v>
      </c>
      <c r="AB30" s="178">
        <v>0</v>
      </c>
      <c r="AC30" s="178">
        <v>0</v>
      </c>
      <c r="AD30" s="152"/>
      <c r="AE30" s="4"/>
      <c r="AF30" s="4"/>
      <c r="AG30" s="7"/>
    </row>
    <row r="31" spans="1:33" ht="4.9000000000000004" customHeight="1" thickBot="1" x14ac:dyDescent="0.3">
      <c r="B31" s="166"/>
      <c r="C31" s="167"/>
      <c r="D31" s="169"/>
      <c r="E31" s="169"/>
      <c r="F31" s="170"/>
      <c r="G31" s="170"/>
      <c r="H31" s="170"/>
      <c r="I31" s="382"/>
      <c r="J31" s="382"/>
      <c r="K31" s="383"/>
      <c r="L31" s="383"/>
      <c r="M31" s="384"/>
      <c r="N31" s="385"/>
      <c r="O31" s="168"/>
      <c r="Q31" s="166"/>
      <c r="R31" s="167"/>
      <c r="S31" s="167"/>
      <c r="T31" s="167"/>
      <c r="U31" s="167"/>
      <c r="V31" s="167"/>
      <c r="W31" s="167"/>
      <c r="X31" s="167"/>
      <c r="Y31" s="167"/>
      <c r="Z31" s="167"/>
      <c r="AA31" s="167"/>
      <c r="AB31" s="167"/>
      <c r="AC31" s="167"/>
      <c r="AD31" s="168"/>
      <c r="AE31" s="4"/>
      <c r="AF31" s="4"/>
      <c r="AG31" s="7"/>
    </row>
    <row r="32" spans="1:33" ht="1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7"/>
    </row>
    <row r="33" spans="1:33" ht="15" customHeight="1" thickBot="1" x14ac:dyDescent="0.3">
      <c r="A33" s="4"/>
      <c r="B33" s="4"/>
      <c r="C33" s="590" t="s">
        <v>588</v>
      </c>
      <c r="D33" s="590"/>
      <c r="E33" s="590"/>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7"/>
    </row>
    <row r="34" spans="1:33" ht="15" customHeight="1" x14ac:dyDescent="0.25">
      <c r="A34" s="4"/>
      <c r="B34" s="153"/>
      <c r="C34" s="154"/>
      <c r="D34" s="154"/>
      <c r="E34" s="154"/>
      <c r="F34" s="154"/>
      <c r="G34" s="154"/>
      <c r="H34" s="154"/>
      <c r="I34" s="455"/>
      <c r="J34" s="160"/>
      <c r="K34" s="160"/>
      <c r="L34" s="160"/>
      <c r="M34" s="154"/>
      <c r="N34" s="154"/>
      <c r="O34" s="155"/>
      <c r="Q34" s="153"/>
      <c r="R34" s="491" t="s">
        <v>141</v>
      </c>
      <c r="S34" s="491"/>
      <c r="T34" s="491"/>
      <c r="U34" s="491"/>
      <c r="V34" s="491"/>
      <c r="W34" s="491"/>
      <c r="X34" s="491"/>
      <c r="Y34" s="491"/>
      <c r="Z34" s="491"/>
      <c r="AA34" s="491"/>
      <c r="AB34" s="491"/>
      <c r="AC34" s="491"/>
      <c r="AD34" s="155"/>
      <c r="AE34" s="4"/>
      <c r="AF34" s="4"/>
      <c r="AG34" s="7"/>
    </row>
    <row r="35" spans="1:33" ht="15" customHeight="1" x14ac:dyDescent="0.25">
      <c r="A35" s="4"/>
      <c r="B35" s="156"/>
      <c r="G35" s="349"/>
      <c r="I35" s="349"/>
      <c r="J35" s="344"/>
      <c r="K35" s="349" t="s">
        <v>581</v>
      </c>
      <c r="L35" s="344"/>
      <c r="M35" s="568" t="s">
        <v>205</v>
      </c>
      <c r="N35" s="568"/>
      <c r="O35" s="152"/>
      <c r="Q35" s="156"/>
      <c r="R35" s="72"/>
      <c r="S35" s="72"/>
      <c r="T35" s="72"/>
      <c r="U35" s="72"/>
      <c r="V35" s="72"/>
      <c r="W35" s="72"/>
      <c r="X35" s="72"/>
      <c r="Y35" s="72"/>
      <c r="Z35" s="72"/>
      <c r="AA35" s="72"/>
      <c r="AB35" s="72"/>
      <c r="AC35" s="72"/>
      <c r="AD35" s="152"/>
      <c r="AE35" s="4"/>
      <c r="AF35" s="4"/>
      <c r="AG35" s="7"/>
    </row>
    <row r="36" spans="1:33" ht="15" customHeight="1" x14ac:dyDescent="0.25">
      <c r="A36" s="4"/>
      <c r="B36" s="156"/>
      <c r="C36" s="585" t="s">
        <v>206</v>
      </c>
      <c r="D36" s="585"/>
      <c r="E36" s="171"/>
      <c r="F36" s="171"/>
      <c r="G36" s="163" t="s">
        <v>586</v>
      </c>
      <c r="H36" s="163"/>
      <c r="I36" s="172"/>
      <c r="J36" s="164"/>
      <c r="K36" s="163" t="s">
        <v>579</v>
      </c>
      <c r="L36" s="164"/>
      <c r="M36" s="57" t="s">
        <v>312</v>
      </c>
      <c r="N36" s="164" t="s">
        <v>66</v>
      </c>
      <c r="O36" s="152"/>
      <c r="Q36" s="156"/>
      <c r="R36" s="163" t="s">
        <v>102</v>
      </c>
      <c r="S36" s="74" t="s">
        <v>103</v>
      </c>
      <c r="T36" s="74" t="s">
        <v>104</v>
      </c>
      <c r="U36" s="74" t="s">
        <v>105</v>
      </c>
      <c r="V36" s="74" t="s">
        <v>106</v>
      </c>
      <c r="W36" s="74" t="s">
        <v>107</v>
      </c>
      <c r="X36" s="74" t="s">
        <v>108</v>
      </c>
      <c r="Y36" s="74" t="s">
        <v>109</v>
      </c>
      <c r="Z36" s="74" t="s">
        <v>110</v>
      </c>
      <c r="AA36" s="74" t="s">
        <v>111</v>
      </c>
      <c r="AB36" s="74" t="s">
        <v>112</v>
      </c>
      <c r="AC36" s="74" t="s">
        <v>113</v>
      </c>
      <c r="AD36" s="152"/>
      <c r="AE36" s="4"/>
      <c r="AF36" s="4"/>
      <c r="AG36" s="7"/>
    </row>
    <row r="37" spans="1:33" ht="4.9000000000000004" customHeight="1" x14ac:dyDescent="0.25">
      <c r="A37" s="4"/>
      <c r="B37" s="156"/>
      <c r="D37" s="162"/>
      <c r="E37" s="162"/>
      <c r="F37" s="162"/>
      <c r="G37" s="349"/>
      <c r="H37" s="349"/>
      <c r="I37" s="80"/>
      <c r="J37" s="80"/>
      <c r="K37" s="344"/>
      <c r="L37" s="344"/>
      <c r="M37" s="344"/>
      <c r="N37" s="344"/>
      <c r="O37" s="152"/>
      <c r="Q37" s="156"/>
      <c r="R37" s="7"/>
      <c r="AD37" s="152"/>
      <c r="AE37" s="4"/>
      <c r="AF37" s="4"/>
      <c r="AG37" s="7"/>
    </row>
    <row r="38" spans="1:33" ht="15" customHeight="1" x14ac:dyDescent="0.25">
      <c r="A38" s="4"/>
      <c r="B38" s="156"/>
      <c r="C38" s="150" t="s">
        <v>589</v>
      </c>
      <c r="D38" s="162"/>
      <c r="E38" s="476" t="s">
        <v>206</v>
      </c>
      <c r="F38" s="162"/>
      <c r="G38" s="175">
        <v>0</v>
      </c>
      <c r="H38" s="349"/>
      <c r="I38" s="462"/>
      <c r="J38" s="80"/>
      <c r="K38" s="475">
        <v>0</v>
      </c>
      <c r="L38" s="344"/>
      <c r="M38" s="386" t="e">
        <f t="shared" ref="M38:M41" si="3">N38/$G$11</f>
        <v>#DIV/0!</v>
      </c>
      <c r="N38" s="386">
        <f>(G38*K38)*$G$11</f>
        <v>0</v>
      </c>
      <c r="O38" s="152"/>
      <c r="Q38" s="156"/>
      <c r="R38" s="178">
        <v>0</v>
      </c>
      <c r="S38" s="178">
        <v>0</v>
      </c>
      <c r="T38" s="178">
        <v>0</v>
      </c>
      <c r="U38" s="178">
        <v>0</v>
      </c>
      <c r="V38" s="178">
        <v>0</v>
      </c>
      <c r="W38" s="178">
        <v>0</v>
      </c>
      <c r="X38" s="178">
        <v>0</v>
      </c>
      <c r="Y38" s="178">
        <v>0</v>
      </c>
      <c r="Z38" s="178">
        <v>0</v>
      </c>
      <c r="AA38" s="178">
        <v>0</v>
      </c>
      <c r="AB38" s="178">
        <v>0</v>
      </c>
      <c r="AC38" s="178">
        <v>0</v>
      </c>
      <c r="AD38" s="152"/>
      <c r="AE38" s="45">
        <f t="shared" ref="AE38:AE41" si="4">SUM(R38:AD38)</f>
        <v>0</v>
      </c>
      <c r="AF38" s="4"/>
      <c r="AG38" s="7"/>
    </row>
    <row r="39" spans="1:33" ht="15" customHeight="1" x14ac:dyDescent="0.25">
      <c r="A39" s="4"/>
      <c r="B39" s="156"/>
      <c r="C39" s="150" t="s">
        <v>590</v>
      </c>
      <c r="D39" s="162"/>
      <c r="E39" s="476" t="s">
        <v>206</v>
      </c>
      <c r="F39" s="162"/>
      <c r="G39" s="175">
        <v>0</v>
      </c>
      <c r="H39" s="349"/>
      <c r="I39" s="462"/>
      <c r="J39" s="80"/>
      <c r="K39" s="475">
        <v>0</v>
      </c>
      <c r="L39" s="344"/>
      <c r="M39" s="386" t="e">
        <f t="shared" si="3"/>
        <v>#DIV/0!</v>
      </c>
      <c r="N39" s="386">
        <f t="shared" ref="N39:N41" si="5">(G39*K39)*$G$11</f>
        <v>0</v>
      </c>
      <c r="O39" s="152"/>
      <c r="Q39" s="156"/>
      <c r="R39" s="178">
        <v>0</v>
      </c>
      <c r="S39" s="178">
        <v>0</v>
      </c>
      <c r="T39" s="178">
        <v>0</v>
      </c>
      <c r="U39" s="178">
        <v>0</v>
      </c>
      <c r="V39" s="178">
        <v>0</v>
      </c>
      <c r="W39" s="178">
        <v>0</v>
      </c>
      <c r="X39" s="178">
        <v>0</v>
      </c>
      <c r="Y39" s="178">
        <v>0</v>
      </c>
      <c r="Z39" s="178">
        <v>0</v>
      </c>
      <c r="AA39" s="178">
        <v>0</v>
      </c>
      <c r="AB39" s="178">
        <v>0</v>
      </c>
      <c r="AC39" s="178">
        <v>0</v>
      </c>
      <c r="AD39" s="152"/>
      <c r="AE39" s="45">
        <f t="shared" si="4"/>
        <v>0</v>
      </c>
      <c r="AF39" s="4"/>
      <c r="AG39" s="7"/>
    </row>
    <row r="40" spans="1:33" ht="15" customHeight="1" x14ac:dyDescent="0.25">
      <c r="A40" s="4"/>
      <c r="B40" s="156"/>
      <c r="C40" s="150" t="s">
        <v>591</v>
      </c>
      <c r="D40" s="162"/>
      <c r="E40" s="476" t="s">
        <v>206</v>
      </c>
      <c r="F40" s="162"/>
      <c r="G40" s="175">
        <v>0</v>
      </c>
      <c r="H40" s="349"/>
      <c r="I40" s="462"/>
      <c r="J40" s="80"/>
      <c r="K40" s="475">
        <v>0</v>
      </c>
      <c r="L40" s="344"/>
      <c r="M40" s="386" t="e">
        <f t="shared" si="3"/>
        <v>#DIV/0!</v>
      </c>
      <c r="N40" s="386">
        <f t="shared" si="5"/>
        <v>0</v>
      </c>
      <c r="O40" s="152"/>
      <c r="Q40" s="156"/>
      <c r="R40" s="178">
        <v>0</v>
      </c>
      <c r="S40" s="178">
        <v>0</v>
      </c>
      <c r="T40" s="178">
        <v>0</v>
      </c>
      <c r="U40" s="178">
        <v>0</v>
      </c>
      <c r="V40" s="178">
        <v>0</v>
      </c>
      <c r="W40" s="178">
        <v>0</v>
      </c>
      <c r="X40" s="178">
        <v>0</v>
      </c>
      <c r="Y40" s="178">
        <v>0</v>
      </c>
      <c r="Z40" s="178">
        <v>0</v>
      </c>
      <c r="AA40" s="178">
        <v>0</v>
      </c>
      <c r="AB40" s="178">
        <v>0</v>
      </c>
      <c r="AC40" s="178">
        <v>0</v>
      </c>
      <c r="AD40" s="152"/>
      <c r="AE40" s="45">
        <f t="shared" si="4"/>
        <v>0</v>
      </c>
      <c r="AF40" s="4"/>
      <c r="AG40" s="7"/>
    </row>
    <row r="41" spans="1:33" ht="15" customHeight="1" x14ac:dyDescent="0.25">
      <c r="A41" s="4"/>
      <c r="B41" s="156"/>
      <c r="C41" s="150" t="s">
        <v>592</v>
      </c>
      <c r="D41" s="162"/>
      <c r="E41" s="476" t="s">
        <v>206</v>
      </c>
      <c r="F41" s="162"/>
      <c r="G41" s="175">
        <v>0</v>
      </c>
      <c r="H41" s="349"/>
      <c r="I41" s="462"/>
      <c r="J41" s="80"/>
      <c r="K41" s="475">
        <v>0</v>
      </c>
      <c r="L41" s="344"/>
      <c r="M41" s="386" t="e">
        <f t="shared" si="3"/>
        <v>#DIV/0!</v>
      </c>
      <c r="N41" s="386">
        <f t="shared" si="5"/>
        <v>0</v>
      </c>
      <c r="O41" s="152"/>
      <c r="Q41" s="156"/>
      <c r="R41" s="178">
        <v>0</v>
      </c>
      <c r="S41" s="178">
        <v>0</v>
      </c>
      <c r="T41" s="178">
        <v>0</v>
      </c>
      <c r="U41" s="178">
        <v>0</v>
      </c>
      <c r="V41" s="178">
        <v>0</v>
      </c>
      <c r="W41" s="178">
        <v>0</v>
      </c>
      <c r="X41" s="178">
        <v>0</v>
      </c>
      <c r="Y41" s="178">
        <v>0</v>
      </c>
      <c r="Z41" s="178">
        <v>0</v>
      </c>
      <c r="AA41" s="178">
        <v>0</v>
      </c>
      <c r="AB41" s="178">
        <v>0</v>
      </c>
      <c r="AC41" s="178">
        <v>0</v>
      </c>
      <c r="AD41" s="152"/>
      <c r="AE41" s="45">
        <f t="shared" si="4"/>
        <v>0</v>
      </c>
      <c r="AF41" s="4"/>
      <c r="AG41" s="7"/>
    </row>
    <row r="42" spans="1:33" ht="4.9000000000000004" customHeight="1" thickBot="1" x14ac:dyDescent="0.3">
      <c r="A42" s="4"/>
      <c r="B42" s="59"/>
      <c r="C42" s="6"/>
      <c r="D42" s="6"/>
      <c r="E42" s="6"/>
      <c r="F42" s="6"/>
      <c r="G42" s="6"/>
      <c r="H42" s="6"/>
      <c r="I42" s="6"/>
      <c r="J42" s="6"/>
      <c r="K42" s="6"/>
      <c r="L42" s="6"/>
      <c r="M42" s="6"/>
      <c r="N42" s="6"/>
      <c r="O42" s="60"/>
      <c r="P42" s="4"/>
      <c r="Q42" s="59"/>
      <c r="R42" s="6"/>
      <c r="S42" s="6"/>
      <c r="T42" s="6"/>
      <c r="U42" s="6"/>
      <c r="V42" s="6"/>
      <c r="W42" s="6"/>
      <c r="X42" s="6"/>
      <c r="Y42" s="6"/>
      <c r="Z42" s="6"/>
      <c r="AA42" s="6"/>
      <c r="AB42" s="6"/>
      <c r="AC42" s="6"/>
      <c r="AD42" s="60"/>
      <c r="AE42" s="4"/>
      <c r="AF42" s="4"/>
      <c r="AG42" s="7"/>
    </row>
    <row r="43" spans="1:33" ht="15" customHeight="1" x14ac:dyDescent="0.25">
      <c r="A43" s="4"/>
      <c r="B43" s="4"/>
      <c r="C43" s="594" t="str">
        <f>IF((G23+G24+G25+G26+G38+G39+G40+G41)&lt;&gt;G15,"The total days animals are on feed does do not match the total days animals are owned."," ")</f>
        <v xml:space="preserve"> </v>
      </c>
      <c r="D43" s="594"/>
      <c r="E43" s="594"/>
      <c r="F43" s="594"/>
      <c r="G43" s="594"/>
      <c r="H43" s="594"/>
      <c r="I43" s="594"/>
      <c r="J43" s="594"/>
      <c r="K43" s="594"/>
      <c r="L43" s="594"/>
      <c r="M43" s="594"/>
      <c r="N43" s="594"/>
      <c r="O43" s="4"/>
      <c r="P43" s="4"/>
      <c r="Q43" s="4"/>
      <c r="R43" s="4"/>
      <c r="S43" s="4"/>
      <c r="T43" s="4"/>
      <c r="U43" s="4"/>
      <c r="V43" s="4"/>
      <c r="W43" s="4"/>
      <c r="X43" s="4"/>
      <c r="Y43" s="4"/>
      <c r="Z43" s="4"/>
      <c r="AA43" s="4"/>
      <c r="AB43" s="4"/>
      <c r="AC43" s="4"/>
      <c r="AD43" s="4"/>
      <c r="AE43" s="4"/>
      <c r="AF43" s="4"/>
      <c r="AG43" s="7"/>
    </row>
    <row r="44" spans="1:33" ht="1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7"/>
    </row>
    <row r="45" spans="1:33" ht="15" customHeight="1" thickBot="1" x14ac:dyDescent="0.3">
      <c r="A45" s="4"/>
      <c r="B45" s="4"/>
      <c r="C45" s="590" t="s">
        <v>594</v>
      </c>
      <c r="D45" s="590"/>
      <c r="E45" s="590"/>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7"/>
    </row>
    <row r="46" spans="1:33" ht="15" customHeight="1" x14ac:dyDescent="0.25">
      <c r="A46" s="4"/>
      <c r="B46" s="153"/>
      <c r="C46" s="154"/>
      <c r="D46" s="154"/>
      <c r="E46" s="154"/>
      <c r="F46" s="154"/>
      <c r="G46" s="154"/>
      <c r="H46" s="154"/>
      <c r="I46" s="455"/>
      <c r="J46" s="160"/>
      <c r="K46" s="160"/>
      <c r="L46" s="160"/>
      <c r="M46" s="154"/>
      <c r="N46" s="154"/>
      <c r="O46" s="155"/>
      <c r="Q46" s="153"/>
      <c r="R46" s="491" t="s">
        <v>141</v>
      </c>
      <c r="S46" s="491"/>
      <c r="T46" s="491"/>
      <c r="U46" s="491"/>
      <c r="V46" s="491"/>
      <c r="W46" s="491"/>
      <c r="X46" s="491"/>
      <c r="Y46" s="491"/>
      <c r="Z46" s="491"/>
      <c r="AA46" s="491"/>
      <c r="AB46" s="491"/>
      <c r="AC46" s="491"/>
      <c r="AD46" s="155"/>
      <c r="AE46" s="4"/>
      <c r="AF46" s="4"/>
      <c r="AG46" s="7"/>
    </row>
    <row r="47" spans="1:33" ht="15" customHeight="1" x14ac:dyDescent="0.25">
      <c r="A47" s="4"/>
      <c r="B47" s="156"/>
      <c r="G47" s="349"/>
      <c r="I47" s="349"/>
      <c r="J47" s="344"/>
      <c r="K47" s="349" t="s">
        <v>581</v>
      </c>
      <c r="L47" s="344"/>
      <c r="M47" s="568" t="s">
        <v>205</v>
      </c>
      <c r="N47" s="568"/>
      <c r="O47" s="152"/>
      <c r="Q47" s="156"/>
      <c r="R47" s="72"/>
      <c r="S47" s="72"/>
      <c r="T47" s="72"/>
      <c r="U47" s="72"/>
      <c r="V47" s="72"/>
      <c r="W47" s="72"/>
      <c r="X47" s="72"/>
      <c r="Y47" s="72"/>
      <c r="Z47" s="72"/>
      <c r="AA47" s="72"/>
      <c r="AB47" s="72"/>
      <c r="AC47" s="72"/>
      <c r="AD47" s="152"/>
      <c r="AE47" s="4"/>
      <c r="AF47" s="4"/>
      <c r="AG47" s="7"/>
    </row>
    <row r="48" spans="1:33" ht="15" customHeight="1" x14ac:dyDescent="0.25">
      <c r="A48" s="4"/>
      <c r="B48" s="156"/>
      <c r="C48" s="585" t="s">
        <v>206</v>
      </c>
      <c r="D48" s="585"/>
      <c r="E48" s="171"/>
      <c r="F48" s="171"/>
      <c r="G48" s="163" t="s">
        <v>586</v>
      </c>
      <c r="H48" s="163"/>
      <c r="I48" s="172"/>
      <c r="J48" s="164"/>
      <c r="K48" s="163" t="s">
        <v>579</v>
      </c>
      <c r="L48" s="164"/>
      <c r="M48" s="57" t="s">
        <v>312</v>
      </c>
      <c r="N48" s="164" t="s">
        <v>66</v>
      </c>
      <c r="O48" s="152"/>
      <c r="Q48" s="156"/>
      <c r="R48" s="163" t="s">
        <v>102</v>
      </c>
      <c r="S48" s="74" t="s">
        <v>103</v>
      </c>
      <c r="T48" s="74" t="s">
        <v>104</v>
      </c>
      <c r="U48" s="74" t="s">
        <v>105</v>
      </c>
      <c r="V48" s="74" t="s">
        <v>106</v>
      </c>
      <c r="W48" s="74" t="s">
        <v>107</v>
      </c>
      <c r="X48" s="74" t="s">
        <v>108</v>
      </c>
      <c r="Y48" s="74" t="s">
        <v>109</v>
      </c>
      <c r="Z48" s="74" t="s">
        <v>110</v>
      </c>
      <c r="AA48" s="74" t="s">
        <v>111</v>
      </c>
      <c r="AB48" s="74" t="s">
        <v>112</v>
      </c>
      <c r="AC48" s="74" t="s">
        <v>113</v>
      </c>
      <c r="AD48" s="152"/>
      <c r="AE48" s="4"/>
      <c r="AF48" s="4"/>
      <c r="AG48" s="7"/>
    </row>
    <row r="49" spans="1:33" ht="4.9000000000000004" customHeight="1" x14ac:dyDescent="0.25">
      <c r="A49" s="4"/>
      <c r="B49" s="156"/>
      <c r="D49" s="162"/>
      <c r="E49" s="162"/>
      <c r="F49" s="162"/>
      <c r="G49" s="349"/>
      <c r="H49" s="349"/>
      <c r="I49" s="80"/>
      <c r="J49" s="80"/>
      <c r="K49" s="344"/>
      <c r="L49" s="344"/>
      <c r="M49" s="344"/>
      <c r="N49" s="344"/>
      <c r="O49" s="152"/>
      <c r="Q49" s="156"/>
      <c r="R49" s="7"/>
      <c r="AD49" s="152"/>
      <c r="AE49" s="4"/>
      <c r="AF49" s="4"/>
      <c r="AG49" s="7"/>
    </row>
    <row r="50" spans="1:33" ht="15" customHeight="1" x14ac:dyDescent="0.25">
      <c r="A50" s="4"/>
      <c r="B50" s="156"/>
      <c r="D50" s="162" t="s">
        <v>593</v>
      </c>
      <c r="E50" s="4"/>
      <c r="F50" s="162"/>
      <c r="G50" s="175">
        <v>0</v>
      </c>
      <c r="H50" s="349"/>
      <c r="I50" s="4"/>
      <c r="J50" s="80"/>
      <c r="K50" s="475">
        <v>0</v>
      </c>
      <c r="L50" s="344"/>
      <c r="M50" s="386" t="e">
        <f t="shared" ref="M50" si="6">N50/$G$11</f>
        <v>#DIV/0!</v>
      </c>
      <c r="N50" s="386">
        <f t="shared" ref="N50" si="7">(G50*K50)*$G$11</f>
        <v>0</v>
      </c>
      <c r="O50" s="152"/>
      <c r="Q50" s="156"/>
      <c r="R50" s="178">
        <v>0</v>
      </c>
      <c r="S50" s="178">
        <v>0</v>
      </c>
      <c r="T50" s="178">
        <v>0</v>
      </c>
      <c r="U50" s="178">
        <v>0</v>
      </c>
      <c r="V50" s="178">
        <v>0</v>
      </c>
      <c r="W50" s="178">
        <v>0</v>
      </c>
      <c r="X50" s="178">
        <v>0</v>
      </c>
      <c r="Y50" s="178">
        <v>0</v>
      </c>
      <c r="Z50" s="178">
        <v>0</v>
      </c>
      <c r="AA50" s="178">
        <v>0</v>
      </c>
      <c r="AB50" s="178">
        <v>0</v>
      </c>
      <c r="AC50" s="178">
        <v>0</v>
      </c>
      <c r="AD50" s="152"/>
      <c r="AE50" s="45">
        <f t="shared" ref="AE50:AE52" si="8">SUM(R50:AD50)</f>
        <v>0</v>
      </c>
      <c r="AF50" s="4"/>
      <c r="AG50" s="7"/>
    </row>
    <row r="51" spans="1:33" ht="15" customHeight="1" x14ac:dyDescent="0.25">
      <c r="A51" s="4"/>
      <c r="B51" s="156"/>
      <c r="D51" s="562" t="s">
        <v>3</v>
      </c>
      <c r="E51" s="564"/>
      <c r="F51" s="162"/>
      <c r="G51" s="175">
        <v>0</v>
      </c>
      <c r="H51" s="349"/>
      <c r="I51" s="4"/>
      <c r="J51" s="80"/>
      <c r="K51" s="475">
        <v>0</v>
      </c>
      <c r="L51" s="344"/>
      <c r="M51" s="386" t="e">
        <f t="shared" ref="M51:M52" si="9">N51/$G$11</f>
        <v>#DIV/0!</v>
      </c>
      <c r="N51" s="386">
        <f t="shared" ref="N51:N52" si="10">(G51*K51)*$G$11</f>
        <v>0</v>
      </c>
      <c r="O51" s="152"/>
      <c r="Q51" s="156"/>
      <c r="R51" s="178">
        <v>0</v>
      </c>
      <c r="S51" s="178">
        <v>0</v>
      </c>
      <c r="T51" s="178">
        <v>0</v>
      </c>
      <c r="U51" s="178">
        <v>0</v>
      </c>
      <c r="V51" s="178">
        <v>0</v>
      </c>
      <c r="W51" s="178">
        <v>0</v>
      </c>
      <c r="X51" s="178">
        <v>0</v>
      </c>
      <c r="Y51" s="178">
        <v>0</v>
      </c>
      <c r="Z51" s="178">
        <v>0</v>
      </c>
      <c r="AA51" s="178">
        <v>0</v>
      </c>
      <c r="AB51" s="178">
        <v>0</v>
      </c>
      <c r="AC51" s="178">
        <v>0</v>
      </c>
      <c r="AD51" s="152"/>
      <c r="AE51" s="45">
        <f t="shared" si="8"/>
        <v>0</v>
      </c>
      <c r="AF51" s="4"/>
      <c r="AG51" s="7"/>
    </row>
    <row r="52" spans="1:33" ht="15" customHeight="1" x14ac:dyDescent="0.25">
      <c r="A52" s="4"/>
      <c r="B52" s="156"/>
      <c r="D52" s="562" t="s">
        <v>3</v>
      </c>
      <c r="E52" s="564"/>
      <c r="F52" s="162"/>
      <c r="G52" s="175">
        <v>0</v>
      </c>
      <c r="H52" s="349"/>
      <c r="I52" s="4"/>
      <c r="J52" s="80"/>
      <c r="K52" s="475">
        <v>0</v>
      </c>
      <c r="L52" s="344"/>
      <c r="M52" s="386" t="e">
        <f t="shared" si="9"/>
        <v>#DIV/0!</v>
      </c>
      <c r="N52" s="386">
        <f t="shared" si="10"/>
        <v>0</v>
      </c>
      <c r="O52" s="152"/>
      <c r="Q52" s="156"/>
      <c r="R52" s="178">
        <v>0</v>
      </c>
      <c r="S52" s="178">
        <v>0</v>
      </c>
      <c r="T52" s="178">
        <v>0</v>
      </c>
      <c r="U52" s="178">
        <v>0</v>
      </c>
      <c r="V52" s="178">
        <v>0</v>
      </c>
      <c r="W52" s="178">
        <v>0</v>
      </c>
      <c r="X52" s="178">
        <v>0</v>
      </c>
      <c r="Y52" s="178">
        <v>0</v>
      </c>
      <c r="Z52" s="178">
        <v>0</v>
      </c>
      <c r="AA52" s="178">
        <v>0</v>
      </c>
      <c r="AB52" s="178">
        <v>0</v>
      </c>
      <c r="AC52" s="178">
        <v>0</v>
      </c>
      <c r="AD52" s="152"/>
      <c r="AE52" s="45">
        <f t="shared" si="8"/>
        <v>0</v>
      </c>
      <c r="AF52" s="4"/>
      <c r="AG52" s="7"/>
    </row>
    <row r="53" spans="1:33" ht="4.9000000000000004" customHeight="1" thickBot="1" x14ac:dyDescent="0.3">
      <c r="A53" s="4"/>
      <c r="B53" s="59"/>
      <c r="C53" s="6"/>
      <c r="D53" s="6"/>
      <c r="E53" s="6"/>
      <c r="F53" s="6"/>
      <c r="G53" s="6"/>
      <c r="H53" s="6"/>
      <c r="I53" s="6"/>
      <c r="J53" s="6"/>
      <c r="K53" s="6"/>
      <c r="L53" s="6"/>
      <c r="M53" s="6"/>
      <c r="N53" s="6"/>
      <c r="O53" s="60"/>
      <c r="P53" s="4"/>
      <c r="Q53" s="59"/>
      <c r="R53" s="6"/>
      <c r="S53" s="6"/>
      <c r="T53" s="6"/>
      <c r="U53" s="6"/>
      <c r="V53" s="6"/>
      <c r="W53" s="6"/>
      <c r="X53" s="6"/>
      <c r="Y53" s="6"/>
      <c r="Z53" s="6"/>
      <c r="AA53" s="6"/>
      <c r="AB53" s="6"/>
      <c r="AC53" s="6"/>
      <c r="AD53" s="60"/>
      <c r="AE53" s="4"/>
      <c r="AF53" s="4"/>
      <c r="AG53" s="7"/>
    </row>
    <row r="54" spans="1:33" ht="1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7"/>
    </row>
    <row r="55" spans="1:33" ht="15" customHeight="1" thickBot="1" x14ac:dyDescent="0.3">
      <c r="C55" s="587" t="s">
        <v>549</v>
      </c>
      <c r="D55" s="587"/>
      <c r="E55" s="587"/>
      <c r="F55" s="587"/>
      <c r="G55" s="587"/>
    </row>
    <row r="56" spans="1:33" ht="15" customHeight="1" x14ac:dyDescent="0.25">
      <c r="A56" s="159"/>
      <c r="B56" s="153"/>
      <c r="C56" s="154"/>
      <c r="D56" s="154"/>
      <c r="E56" s="154"/>
      <c r="F56" s="154"/>
      <c r="G56" s="154"/>
      <c r="H56" s="154"/>
      <c r="I56" s="455" t="s">
        <v>216</v>
      </c>
      <c r="J56" s="154"/>
      <c r="K56" s="160" t="s">
        <v>204</v>
      </c>
      <c r="L56" s="160"/>
      <c r="M56" s="558" t="s">
        <v>205</v>
      </c>
      <c r="N56" s="558"/>
      <c r="O56" s="155"/>
      <c r="Q56" s="153"/>
      <c r="R56" s="491" t="s">
        <v>141</v>
      </c>
      <c r="S56" s="491"/>
      <c r="T56" s="491"/>
      <c r="U56" s="491"/>
      <c r="V56" s="491"/>
      <c r="W56" s="491"/>
      <c r="X56" s="491"/>
      <c r="Y56" s="491"/>
      <c r="Z56" s="491"/>
      <c r="AA56" s="491"/>
      <c r="AB56" s="491"/>
      <c r="AC56" s="491"/>
      <c r="AD56" s="155"/>
    </row>
    <row r="57" spans="1:33" ht="15" customHeight="1" x14ac:dyDescent="0.25">
      <c r="A57" s="159"/>
      <c r="B57" s="156"/>
      <c r="C57" s="585" t="s">
        <v>206</v>
      </c>
      <c r="D57" s="585"/>
      <c r="E57" s="171"/>
      <c r="F57" s="171"/>
      <c r="G57" s="163"/>
      <c r="H57" s="163"/>
      <c r="I57" s="163" t="s">
        <v>546</v>
      </c>
      <c r="J57" s="164"/>
      <c r="K57" s="164" t="s">
        <v>219</v>
      </c>
      <c r="L57" s="164"/>
      <c r="M57" s="371" t="s">
        <v>312</v>
      </c>
      <c r="N57" s="164" t="s">
        <v>66</v>
      </c>
      <c r="O57" s="152"/>
      <c r="Q57" s="156"/>
      <c r="R57" s="163" t="s">
        <v>102</v>
      </c>
      <c r="S57" s="74" t="s">
        <v>103</v>
      </c>
      <c r="T57" s="74" t="s">
        <v>104</v>
      </c>
      <c r="U57" s="74" t="s">
        <v>105</v>
      </c>
      <c r="V57" s="74" t="s">
        <v>106</v>
      </c>
      <c r="W57" s="74" t="s">
        <v>107</v>
      </c>
      <c r="X57" s="74" t="s">
        <v>108</v>
      </c>
      <c r="Y57" s="74" t="s">
        <v>109</v>
      </c>
      <c r="Z57" s="74" t="s">
        <v>110</v>
      </c>
      <c r="AA57" s="74" t="s">
        <v>111</v>
      </c>
      <c r="AB57" s="74" t="s">
        <v>112</v>
      </c>
      <c r="AC57" s="74" t="s">
        <v>113</v>
      </c>
      <c r="AD57" s="152"/>
    </row>
    <row r="58" spans="1:33" ht="4.9000000000000004" customHeight="1" x14ac:dyDescent="0.25">
      <c r="A58" s="159"/>
      <c r="B58" s="156"/>
      <c r="D58" s="162"/>
      <c r="E58" s="162"/>
      <c r="F58" s="162"/>
      <c r="G58" s="349"/>
      <c r="H58" s="349"/>
      <c r="I58" s="344"/>
      <c r="J58" s="344"/>
      <c r="K58" s="344"/>
      <c r="L58" s="344"/>
      <c r="M58" s="344"/>
      <c r="N58" s="344"/>
      <c r="O58" s="152"/>
      <c r="Q58" s="156"/>
      <c r="R58" s="7"/>
      <c r="AD58" s="152"/>
    </row>
    <row r="59" spans="1:33" ht="15" customHeight="1" x14ac:dyDescent="0.25">
      <c r="A59" s="159"/>
      <c r="B59" s="156"/>
      <c r="D59" s="162" t="s">
        <v>595</v>
      </c>
      <c r="E59" s="476" t="s">
        <v>206</v>
      </c>
      <c r="F59" s="162"/>
      <c r="G59" s="4" t="str">
        <f>IF($K$2="Cow-Calf","calves",IF($K$2="Ewe-Lamb","lambs",IF($K$2="Doe-Kid","kids"," ")))</f>
        <v xml:space="preserve"> </v>
      </c>
      <c r="H59" s="4"/>
      <c r="I59" s="377">
        <v>0</v>
      </c>
      <c r="J59" s="4"/>
      <c r="K59" s="420">
        <v>0</v>
      </c>
      <c r="M59" s="366" t="e">
        <f t="shared" ref="M59:M66" si="11">N59/$G$11</f>
        <v>#DIV/0!</v>
      </c>
      <c r="N59" s="353">
        <f>(I59*K59)*$G$11</f>
        <v>0</v>
      </c>
      <c r="O59" s="152"/>
      <c r="Q59" s="156"/>
      <c r="R59" s="178">
        <v>0</v>
      </c>
      <c r="S59" s="178">
        <v>0</v>
      </c>
      <c r="T59" s="178">
        <v>0</v>
      </c>
      <c r="U59" s="178">
        <v>0</v>
      </c>
      <c r="V59" s="178">
        <v>0</v>
      </c>
      <c r="W59" s="178">
        <v>0</v>
      </c>
      <c r="X59" s="178">
        <v>0</v>
      </c>
      <c r="Y59" s="178">
        <v>0</v>
      </c>
      <c r="Z59" s="178">
        <v>0</v>
      </c>
      <c r="AA59" s="178">
        <v>0</v>
      </c>
      <c r="AB59" s="178">
        <v>0</v>
      </c>
      <c r="AC59" s="178">
        <v>0</v>
      </c>
      <c r="AD59" s="157"/>
      <c r="AE59" s="45">
        <f>SUM(R59:AD59)</f>
        <v>0</v>
      </c>
    </row>
    <row r="60" spans="1:33" ht="15" customHeight="1" x14ac:dyDescent="0.25">
      <c r="A60" s="159"/>
      <c r="B60" s="156"/>
      <c r="D60" s="162" t="s">
        <v>596</v>
      </c>
      <c r="E60" s="476" t="s">
        <v>206</v>
      </c>
      <c r="F60" s="162"/>
      <c r="G60" s="4"/>
      <c r="H60" s="4"/>
      <c r="I60" s="377">
        <v>0</v>
      </c>
      <c r="J60" s="4"/>
      <c r="K60" s="420">
        <v>0</v>
      </c>
      <c r="M60" s="366" t="e">
        <f t="shared" si="11"/>
        <v>#DIV/0!</v>
      </c>
      <c r="N60" s="353">
        <f>(I60*K60)*$G$11</f>
        <v>0</v>
      </c>
      <c r="O60" s="152"/>
      <c r="Q60" s="156"/>
      <c r="R60" s="178">
        <v>0</v>
      </c>
      <c r="S60" s="178">
        <v>0</v>
      </c>
      <c r="T60" s="178">
        <v>0</v>
      </c>
      <c r="U60" s="178">
        <v>0</v>
      </c>
      <c r="V60" s="178">
        <v>0</v>
      </c>
      <c r="W60" s="178">
        <v>0</v>
      </c>
      <c r="X60" s="178">
        <v>0</v>
      </c>
      <c r="Y60" s="178">
        <v>0</v>
      </c>
      <c r="Z60" s="178">
        <v>0</v>
      </c>
      <c r="AA60" s="178">
        <v>0</v>
      </c>
      <c r="AB60" s="178">
        <v>0</v>
      </c>
      <c r="AC60" s="178">
        <v>0</v>
      </c>
      <c r="AD60" s="157"/>
      <c r="AE60" s="45">
        <f>SUM(R60:AD60)</f>
        <v>0</v>
      </c>
    </row>
    <row r="61" spans="1:33" ht="15" customHeight="1" x14ac:dyDescent="0.25">
      <c r="A61" s="159"/>
      <c r="B61" s="156"/>
      <c r="D61" s="162" t="s">
        <v>548</v>
      </c>
      <c r="E61" s="162"/>
      <c r="F61" s="162"/>
      <c r="G61" s="349"/>
      <c r="H61" s="349"/>
      <c r="I61" s="349"/>
      <c r="J61" s="349"/>
      <c r="M61" s="366" t="e">
        <f t="shared" si="11"/>
        <v>#DIV/0!</v>
      </c>
      <c r="N61" s="420">
        <v>0</v>
      </c>
      <c r="O61" s="152"/>
      <c r="Q61" s="156"/>
      <c r="R61" s="178">
        <v>0</v>
      </c>
      <c r="S61" s="178">
        <v>0</v>
      </c>
      <c r="T61" s="178">
        <v>0</v>
      </c>
      <c r="U61" s="178">
        <v>0</v>
      </c>
      <c r="V61" s="178">
        <v>0</v>
      </c>
      <c r="W61" s="178">
        <v>0</v>
      </c>
      <c r="X61" s="178">
        <v>0</v>
      </c>
      <c r="Y61" s="178">
        <v>0</v>
      </c>
      <c r="Z61" s="178">
        <v>0</v>
      </c>
      <c r="AA61" s="178">
        <v>0</v>
      </c>
      <c r="AB61" s="178">
        <v>0</v>
      </c>
      <c r="AC61" s="178">
        <v>0</v>
      </c>
      <c r="AD61" s="157"/>
      <c r="AE61" s="45">
        <f>SUM(R61:AD61)</f>
        <v>0</v>
      </c>
    </row>
    <row r="62" spans="1:33" ht="15" customHeight="1" x14ac:dyDescent="0.25">
      <c r="A62" s="159"/>
      <c r="B62" s="156"/>
      <c r="D62" s="162" t="s">
        <v>224</v>
      </c>
      <c r="E62" s="162"/>
      <c r="F62" s="162"/>
      <c r="G62" s="349"/>
      <c r="H62" s="349"/>
      <c r="I62" s="349"/>
      <c r="J62" s="349"/>
      <c r="L62" s="349"/>
      <c r="M62" s="366" t="e">
        <f t="shared" si="11"/>
        <v>#DIV/0!</v>
      </c>
      <c r="N62" s="420">
        <v>0</v>
      </c>
      <c r="O62" s="152"/>
      <c r="Q62" s="156"/>
      <c r="R62" s="178">
        <v>0</v>
      </c>
      <c r="S62" s="178">
        <v>0</v>
      </c>
      <c r="T62" s="178">
        <v>0</v>
      </c>
      <c r="U62" s="178">
        <v>0</v>
      </c>
      <c r="V62" s="178">
        <v>0</v>
      </c>
      <c r="W62" s="178">
        <v>0</v>
      </c>
      <c r="X62" s="178">
        <v>0</v>
      </c>
      <c r="Y62" s="178">
        <v>0</v>
      </c>
      <c r="Z62" s="178">
        <v>0</v>
      </c>
      <c r="AA62" s="178">
        <v>0</v>
      </c>
      <c r="AB62" s="178">
        <v>0</v>
      </c>
      <c r="AC62" s="178">
        <v>0</v>
      </c>
      <c r="AD62" s="157"/>
      <c r="AE62" s="45">
        <f>SUM(R62:AD62)</f>
        <v>0</v>
      </c>
    </row>
    <row r="63" spans="1:33" ht="15" customHeight="1" x14ac:dyDescent="0.25">
      <c r="A63" s="159"/>
      <c r="B63" s="156"/>
      <c r="D63" s="162" t="s">
        <v>331</v>
      </c>
      <c r="E63" s="162"/>
      <c r="F63" s="162"/>
      <c r="G63" s="349"/>
      <c r="H63" s="349"/>
      <c r="I63" s="377">
        <v>0</v>
      </c>
      <c r="J63" s="349"/>
      <c r="K63" s="420">
        <v>0</v>
      </c>
      <c r="L63" s="349"/>
      <c r="M63" s="366" t="e">
        <f t="shared" si="11"/>
        <v>#DIV/0!</v>
      </c>
      <c r="N63" s="353">
        <f t="shared" ref="N63:N64" si="12">(I63*K63)*$G$11</f>
        <v>0</v>
      </c>
      <c r="O63" s="152"/>
      <c r="Q63" s="156"/>
      <c r="R63" s="178">
        <v>0</v>
      </c>
      <c r="S63" s="178">
        <v>0</v>
      </c>
      <c r="T63" s="178">
        <v>0</v>
      </c>
      <c r="U63" s="178">
        <v>0</v>
      </c>
      <c r="V63" s="178">
        <v>0</v>
      </c>
      <c r="W63" s="178">
        <v>0</v>
      </c>
      <c r="X63" s="178">
        <v>0</v>
      </c>
      <c r="Y63" s="178">
        <v>0</v>
      </c>
      <c r="Z63" s="178">
        <v>0</v>
      </c>
      <c r="AA63" s="178">
        <v>0</v>
      </c>
      <c r="AB63" s="178">
        <v>0</v>
      </c>
      <c r="AC63" s="178">
        <v>0</v>
      </c>
      <c r="AD63" s="157"/>
      <c r="AE63" s="45">
        <f t="shared" ref="AE63:AE65" si="13">SUM(R63:AD63)</f>
        <v>0</v>
      </c>
    </row>
    <row r="64" spans="1:33" ht="15" customHeight="1" x14ac:dyDescent="0.25">
      <c r="A64" s="159"/>
      <c r="B64" s="156"/>
      <c r="D64" s="162" t="s">
        <v>226</v>
      </c>
      <c r="E64" s="162"/>
      <c r="F64" s="162"/>
      <c r="G64" s="349"/>
      <c r="H64" s="349"/>
      <c r="I64" s="377">
        <v>0</v>
      </c>
      <c r="J64" s="349"/>
      <c r="K64" s="420">
        <v>0</v>
      </c>
      <c r="L64" s="349"/>
      <c r="M64" s="366" t="e">
        <f t="shared" si="11"/>
        <v>#DIV/0!</v>
      </c>
      <c r="N64" s="353">
        <f t="shared" si="12"/>
        <v>0</v>
      </c>
      <c r="O64" s="152"/>
      <c r="Q64" s="156"/>
      <c r="R64" s="178">
        <v>0</v>
      </c>
      <c r="S64" s="178">
        <v>0</v>
      </c>
      <c r="T64" s="178">
        <v>0</v>
      </c>
      <c r="U64" s="178">
        <v>0</v>
      </c>
      <c r="V64" s="178">
        <v>0</v>
      </c>
      <c r="W64" s="178">
        <v>0</v>
      </c>
      <c r="X64" s="178">
        <v>0</v>
      </c>
      <c r="Y64" s="178">
        <v>0</v>
      </c>
      <c r="Z64" s="178">
        <v>0</v>
      </c>
      <c r="AA64" s="178">
        <v>0</v>
      </c>
      <c r="AB64" s="178">
        <v>0</v>
      </c>
      <c r="AC64" s="178">
        <v>0</v>
      </c>
      <c r="AD64" s="157"/>
      <c r="AE64" s="45">
        <f t="shared" si="13"/>
        <v>0</v>
      </c>
    </row>
    <row r="65" spans="1:31" ht="15" customHeight="1" x14ac:dyDescent="0.25">
      <c r="A65" s="159"/>
      <c r="B65" s="156"/>
      <c r="D65" s="562" t="s">
        <v>3</v>
      </c>
      <c r="E65" s="564"/>
      <c r="F65" s="349"/>
      <c r="G65" s="349"/>
      <c r="H65" s="349"/>
      <c r="I65" s="349"/>
      <c r="J65" s="349"/>
      <c r="L65" s="349"/>
      <c r="M65" s="366" t="e">
        <f t="shared" si="11"/>
        <v>#DIV/0!</v>
      </c>
      <c r="N65" s="420">
        <v>0</v>
      </c>
      <c r="O65" s="152"/>
      <c r="Q65" s="156"/>
      <c r="R65" s="178">
        <v>0</v>
      </c>
      <c r="S65" s="178">
        <v>0</v>
      </c>
      <c r="T65" s="178">
        <v>0</v>
      </c>
      <c r="U65" s="178">
        <v>0</v>
      </c>
      <c r="V65" s="178">
        <v>0</v>
      </c>
      <c r="W65" s="178">
        <v>0</v>
      </c>
      <c r="X65" s="178">
        <v>0</v>
      </c>
      <c r="Y65" s="178">
        <v>0</v>
      </c>
      <c r="Z65" s="178">
        <v>0</v>
      </c>
      <c r="AA65" s="178">
        <v>0</v>
      </c>
      <c r="AB65" s="178">
        <v>0</v>
      </c>
      <c r="AC65" s="178">
        <v>0</v>
      </c>
      <c r="AD65" s="157"/>
      <c r="AE65" s="45">
        <f t="shared" si="13"/>
        <v>0</v>
      </c>
    </row>
    <row r="66" spans="1:31" ht="15" customHeight="1" x14ac:dyDescent="0.25">
      <c r="A66" s="159"/>
      <c r="B66" s="156"/>
      <c r="D66" s="562" t="s">
        <v>3</v>
      </c>
      <c r="E66" s="564"/>
      <c r="F66" s="349"/>
      <c r="G66" s="349"/>
      <c r="H66" s="349"/>
      <c r="I66" s="349"/>
      <c r="J66" s="349"/>
      <c r="K66" s="349"/>
      <c r="L66" s="349"/>
      <c r="M66" s="366" t="e">
        <f t="shared" si="11"/>
        <v>#DIV/0!</v>
      </c>
      <c r="N66" s="420">
        <v>0</v>
      </c>
      <c r="O66" s="152"/>
      <c r="Q66" s="156"/>
      <c r="R66" s="178">
        <v>0</v>
      </c>
      <c r="S66" s="178">
        <v>0</v>
      </c>
      <c r="T66" s="178">
        <v>0</v>
      </c>
      <c r="U66" s="178">
        <v>0</v>
      </c>
      <c r="V66" s="178">
        <v>0</v>
      </c>
      <c r="W66" s="178">
        <v>0</v>
      </c>
      <c r="X66" s="178">
        <v>0</v>
      </c>
      <c r="Y66" s="178">
        <v>0</v>
      </c>
      <c r="Z66" s="178">
        <v>0</v>
      </c>
      <c r="AA66" s="178">
        <v>0</v>
      </c>
      <c r="AB66" s="178">
        <v>0</v>
      </c>
      <c r="AC66" s="178">
        <v>0</v>
      </c>
      <c r="AD66" s="157"/>
      <c r="AE66" s="45">
        <f>SUM(R66:AD66)</f>
        <v>0</v>
      </c>
    </row>
    <row r="67" spans="1:31" ht="4.9000000000000004" customHeight="1" thickBot="1" x14ac:dyDescent="0.3">
      <c r="A67" s="159"/>
      <c r="B67" s="166"/>
      <c r="C67" s="167"/>
      <c r="D67" s="169"/>
      <c r="E67" s="169"/>
      <c r="F67" s="169"/>
      <c r="G67" s="389"/>
      <c r="H67" s="389"/>
      <c r="I67" s="390"/>
      <c r="J67" s="390"/>
      <c r="K67" s="391"/>
      <c r="L67" s="391"/>
      <c r="M67" s="384"/>
      <c r="N67" s="392"/>
      <c r="O67" s="168"/>
      <c r="Q67" s="166"/>
      <c r="R67" s="167"/>
      <c r="S67" s="167"/>
      <c r="T67" s="167"/>
      <c r="U67" s="167"/>
      <c r="V67" s="167"/>
      <c r="W67" s="167"/>
      <c r="X67" s="167"/>
      <c r="Y67" s="167"/>
      <c r="Z67" s="167"/>
      <c r="AA67" s="167"/>
      <c r="AB67" s="167"/>
      <c r="AC67" s="167"/>
      <c r="AD67" s="168"/>
    </row>
    <row r="69" spans="1:31" ht="15" customHeight="1" thickBot="1" x14ac:dyDescent="0.3">
      <c r="C69" s="583" t="s">
        <v>227</v>
      </c>
      <c r="D69" s="583"/>
      <c r="E69" s="419"/>
      <c r="F69" s="158"/>
    </row>
    <row r="70" spans="1:31" ht="15" customHeight="1" x14ac:dyDescent="0.25">
      <c r="A70" s="174"/>
      <c r="B70" s="153"/>
      <c r="C70" s="154"/>
      <c r="D70" s="154"/>
      <c r="E70" s="154"/>
      <c r="F70" s="154"/>
      <c r="G70" s="154"/>
      <c r="H70" s="154"/>
      <c r="I70" s="154"/>
      <c r="J70" s="154"/>
      <c r="K70" s="160" t="s">
        <v>204</v>
      </c>
      <c r="L70" s="160"/>
      <c r="M70" s="558" t="s">
        <v>205</v>
      </c>
      <c r="N70" s="558"/>
      <c r="O70" s="155"/>
      <c r="Q70" s="153"/>
      <c r="R70" s="491" t="s">
        <v>141</v>
      </c>
      <c r="S70" s="491"/>
      <c r="T70" s="491"/>
      <c r="U70" s="491"/>
      <c r="V70" s="491"/>
      <c r="W70" s="491"/>
      <c r="X70" s="491"/>
      <c r="Y70" s="491"/>
      <c r="Z70" s="491"/>
      <c r="AA70" s="491"/>
      <c r="AB70" s="491"/>
      <c r="AC70" s="491"/>
      <c r="AD70" s="155"/>
    </row>
    <row r="71" spans="1:31" ht="15" customHeight="1" x14ac:dyDescent="0.25">
      <c r="A71" s="174"/>
      <c r="B71" s="156"/>
      <c r="C71" s="585" t="s">
        <v>206</v>
      </c>
      <c r="D71" s="585"/>
      <c r="E71" s="171"/>
      <c r="F71" s="171"/>
      <c r="G71" s="163" t="s">
        <v>207</v>
      </c>
      <c r="H71" s="163"/>
      <c r="I71" s="164" t="s">
        <v>216</v>
      </c>
      <c r="J71" s="164"/>
      <c r="K71" s="164" t="s">
        <v>219</v>
      </c>
      <c r="L71" s="164"/>
      <c r="M71" s="371" t="s">
        <v>312</v>
      </c>
      <c r="N71" s="164" t="s">
        <v>66</v>
      </c>
      <c r="O71" s="152"/>
      <c r="Q71" s="156"/>
      <c r="R71" s="163" t="s">
        <v>102</v>
      </c>
      <c r="S71" s="74" t="s">
        <v>103</v>
      </c>
      <c r="T71" s="74" t="s">
        <v>104</v>
      </c>
      <c r="U71" s="74" t="s">
        <v>105</v>
      </c>
      <c r="V71" s="74" t="s">
        <v>106</v>
      </c>
      <c r="W71" s="74" t="s">
        <v>107</v>
      </c>
      <c r="X71" s="74" t="s">
        <v>108</v>
      </c>
      <c r="Y71" s="74" t="s">
        <v>109</v>
      </c>
      <c r="Z71" s="74" t="s">
        <v>110</v>
      </c>
      <c r="AA71" s="74" t="s">
        <v>111</v>
      </c>
      <c r="AB71" s="74" t="s">
        <v>112</v>
      </c>
      <c r="AC71" s="74" t="s">
        <v>113</v>
      </c>
      <c r="AD71" s="152"/>
    </row>
    <row r="72" spans="1:31" ht="4.9000000000000004" customHeight="1" x14ac:dyDescent="0.25">
      <c r="A72" s="174"/>
      <c r="B72" s="156"/>
      <c r="D72" s="162"/>
      <c r="E72" s="162"/>
      <c r="F72" s="162"/>
      <c r="G72" s="349"/>
      <c r="H72" s="349"/>
      <c r="I72" s="344"/>
      <c r="J72" s="344"/>
      <c r="K72" s="344"/>
      <c r="L72" s="344"/>
      <c r="M72" s="344"/>
      <c r="N72" s="344"/>
      <c r="O72" s="152"/>
      <c r="Q72" s="156"/>
      <c r="R72" s="7"/>
      <c r="AD72" s="152"/>
    </row>
    <row r="73" spans="1:31" ht="15" customHeight="1" x14ac:dyDescent="0.25">
      <c r="A73" s="174"/>
      <c r="B73" s="156"/>
      <c r="D73" s="162" t="s">
        <v>228</v>
      </c>
      <c r="E73" s="162"/>
      <c r="F73" s="162"/>
      <c r="G73" s="349" t="s">
        <v>229</v>
      </c>
      <c r="H73" s="349"/>
      <c r="I73" s="84">
        <v>0</v>
      </c>
      <c r="K73" s="85">
        <v>0</v>
      </c>
      <c r="M73" s="366" t="e">
        <f t="shared" ref="M73:M77" si="14">N73/$G$11</f>
        <v>#DIV/0!</v>
      </c>
      <c r="N73" s="353">
        <f>(I73*K73)</f>
        <v>0</v>
      </c>
      <c r="O73" s="152"/>
      <c r="Q73" s="156"/>
      <c r="R73" s="178">
        <v>0</v>
      </c>
      <c r="S73" s="178">
        <v>0</v>
      </c>
      <c r="T73" s="178">
        <v>0</v>
      </c>
      <c r="U73" s="178">
        <v>0</v>
      </c>
      <c r="V73" s="178">
        <v>0</v>
      </c>
      <c r="W73" s="178">
        <v>0</v>
      </c>
      <c r="X73" s="178">
        <v>0</v>
      </c>
      <c r="Y73" s="178">
        <v>0</v>
      </c>
      <c r="Z73" s="178">
        <v>0</v>
      </c>
      <c r="AA73" s="178">
        <v>0</v>
      </c>
      <c r="AB73" s="178">
        <v>0</v>
      </c>
      <c r="AC73" s="178">
        <v>0</v>
      </c>
      <c r="AD73" s="157"/>
      <c r="AE73" s="45">
        <f>SUM(R73:AD73)</f>
        <v>0</v>
      </c>
    </row>
    <row r="74" spans="1:31" ht="15" customHeight="1" x14ac:dyDescent="0.25">
      <c r="A74" s="174"/>
      <c r="B74" s="156"/>
      <c r="D74" s="162" t="s">
        <v>230</v>
      </c>
      <c r="E74" s="162"/>
      <c r="F74" s="162"/>
      <c r="G74" s="349"/>
      <c r="H74" s="349"/>
      <c r="I74" s="388"/>
      <c r="J74" s="388"/>
      <c r="K74" s="388"/>
      <c r="M74" s="366" t="e">
        <f t="shared" si="14"/>
        <v>#DIV/0!</v>
      </c>
      <c r="N74" s="420">
        <v>0</v>
      </c>
      <c r="O74" s="152"/>
      <c r="Q74" s="156"/>
      <c r="R74" s="178">
        <v>0</v>
      </c>
      <c r="S74" s="178">
        <v>0</v>
      </c>
      <c r="T74" s="178">
        <v>0</v>
      </c>
      <c r="U74" s="178">
        <v>0</v>
      </c>
      <c r="V74" s="178">
        <v>0</v>
      </c>
      <c r="W74" s="178">
        <v>0</v>
      </c>
      <c r="X74" s="178">
        <v>0</v>
      </c>
      <c r="Y74" s="178">
        <v>0</v>
      </c>
      <c r="Z74" s="178">
        <v>0</v>
      </c>
      <c r="AA74" s="178">
        <v>0</v>
      </c>
      <c r="AB74" s="178">
        <v>0</v>
      </c>
      <c r="AC74" s="178">
        <v>0</v>
      </c>
      <c r="AD74" s="157"/>
      <c r="AE74" s="45">
        <f>SUM(R74:AD74)</f>
        <v>0</v>
      </c>
    </row>
    <row r="75" spans="1:31" ht="15" customHeight="1" x14ac:dyDescent="0.25">
      <c r="A75" s="174"/>
      <c r="B75" s="156"/>
      <c r="D75" s="162" t="s">
        <v>231</v>
      </c>
      <c r="E75" s="162"/>
      <c r="F75" s="162"/>
      <c r="G75" s="349" t="s">
        <v>217</v>
      </c>
      <c r="H75" s="349"/>
      <c r="I75" s="84">
        <v>0</v>
      </c>
      <c r="J75" s="353"/>
      <c r="K75" s="85">
        <v>0</v>
      </c>
      <c r="M75" s="366" t="e">
        <f t="shared" si="14"/>
        <v>#DIV/0!</v>
      </c>
      <c r="N75" s="353">
        <f t="shared" ref="N75:N76" si="15">(I75*K75)*$G$11</f>
        <v>0</v>
      </c>
      <c r="O75" s="152"/>
      <c r="Q75" s="156"/>
      <c r="R75" s="178">
        <v>0</v>
      </c>
      <c r="S75" s="178">
        <v>0</v>
      </c>
      <c r="T75" s="178">
        <v>0</v>
      </c>
      <c r="U75" s="178">
        <v>0</v>
      </c>
      <c r="V75" s="178">
        <v>0</v>
      </c>
      <c r="W75" s="178">
        <v>0</v>
      </c>
      <c r="X75" s="178">
        <v>0</v>
      </c>
      <c r="Y75" s="178">
        <v>0</v>
      </c>
      <c r="Z75" s="178">
        <v>0</v>
      </c>
      <c r="AA75" s="178">
        <v>0</v>
      </c>
      <c r="AB75" s="178">
        <v>0</v>
      </c>
      <c r="AC75" s="178">
        <v>0</v>
      </c>
      <c r="AD75" s="157"/>
      <c r="AE75" s="45">
        <f>SUM(R75:AD75)</f>
        <v>0</v>
      </c>
    </row>
    <row r="76" spans="1:31" ht="15" customHeight="1" x14ac:dyDescent="0.25">
      <c r="A76" s="174"/>
      <c r="B76" s="156"/>
      <c r="D76" s="162" t="s">
        <v>232</v>
      </c>
      <c r="E76" s="162"/>
      <c r="F76" s="162"/>
      <c r="G76" s="349" t="s">
        <v>217</v>
      </c>
      <c r="H76" s="349"/>
      <c r="I76" s="84">
        <v>0</v>
      </c>
      <c r="J76" s="353"/>
      <c r="K76" s="85">
        <v>0</v>
      </c>
      <c r="M76" s="366" t="e">
        <f t="shared" si="14"/>
        <v>#DIV/0!</v>
      </c>
      <c r="N76" s="353">
        <f t="shared" si="15"/>
        <v>0</v>
      </c>
      <c r="O76" s="152"/>
      <c r="Q76" s="156"/>
      <c r="R76" s="178">
        <v>0</v>
      </c>
      <c r="S76" s="178">
        <v>0</v>
      </c>
      <c r="T76" s="178">
        <v>0</v>
      </c>
      <c r="U76" s="178">
        <v>0</v>
      </c>
      <c r="V76" s="178">
        <v>0</v>
      </c>
      <c r="W76" s="178">
        <v>0</v>
      </c>
      <c r="X76" s="178">
        <v>0</v>
      </c>
      <c r="Y76" s="178">
        <v>0</v>
      </c>
      <c r="Z76" s="178">
        <v>0</v>
      </c>
      <c r="AA76" s="178">
        <v>0</v>
      </c>
      <c r="AB76" s="178">
        <v>0</v>
      </c>
      <c r="AC76" s="178">
        <v>0</v>
      </c>
      <c r="AD76" s="157"/>
      <c r="AE76" s="45">
        <f>SUM(R76:AD76)</f>
        <v>0</v>
      </c>
    </row>
    <row r="77" spans="1:31" ht="15" customHeight="1" x14ac:dyDescent="0.25">
      <c r="A77" s="174"/>
      <c r="B77" s="156"/>
      <c r="D77" s="562" t="s">
        <v>3</v>
      </c>
      <c r="E77" s="563"/>
      <c r="F77" s="563"/>
      <c r="G77" s="564"/>
      <c r="H77" s="388"/>
      <c r="I77" s="380"/>
      <c r="J77" s="380"/>
      <c r="K77" s="352"/>
      <c r="L77" s="352"/>
      <c r="M77" s="366" t="e">
        <f t="shared" si="14"/>
        <v>#DIV/0!</v>
      </c>
      <c r="N77" s="420">
        <v>0</v>
      </c>
      <c r="O77" s="152"/>
      <c r="Q77" s="156"/>
      <c r="R77" s="178">
        <v>0</v>
      </c>
      <c r="S77" s="178">
        <v>0</v>
      </c>
      <c r="T77" s="178">
        <v>0</v>
      </c>
      <c r="U77" s="178">
        <v>0</v>
      </c>
      <c r="V77" s="178">
        <v>0</v>
      </c>
      <c r="W77" s="178">
        <v>0</v>
      </c>
      <c r="X77" s="178">
        <v>0</v>
      </c>
      <c r="Y77" s="178">
        <v>0</v>
      </c>
      <c r="Z77" s="178">
        <v>0</v>
      </c>
      <c r="AA77" s="178">
        <v>0</v>
      </c>
      <c r="AB77" s="178">
        <v>0</v>
      </c>
      <c r="AC77" s="178">
        <v>0</v>
      </c>
      <c r="AD77" s="157"/>
      <c r="AE77" s="45">
        <f>SUM(R77:AD77)</f>
        <v>0</v>
      </c>
    </row>
    <row r="78" spans="1:31" ht="4.9000000000000004" customHeight="1" thickBot="1" x14ac:dyDescent="0.3">
      <c r="A78" s="174"/>
      <c r="B78" s="166"/>
      <c r="C78" s="167"/>
      <c r="D78" s="169"/>
      <c r="E78" s="169"/>
      <c r="F78" s="389"/>
      <c r="G78" s="389"/>
      <c r="H78" s="389"/>
      <c r="I78" s="390"/>
      <c r="J78" s="390"/>
      <c r="K78" s="391"/>
      <c r="L78" s="391"/>
      <c r="M78" s="393"/>
      <c r="N78" s="392"/>
      <c r="O78" s="168"/>
      <c r="Q78" s="166"/>
      <c r="R78" s="167"/>
      <c r="S78" s="167"/>
      <c r="T78" s="167"/>
      <c r="U78" s="167"/>
      <c r="V78" s="167"/>
      <c r="W78" s="167"/>
      <c r="X78" s="167"/>
      <c r="Y78" s="167"/>
      <c r="Z78" s="167"/>
      <c r="AA78" s="167"/>
      <c r="AB78" s="167"/>
      <c r="AC78" s="167"/>
      <c r="AD78" s="168"/>
    </row>
    <row r="80" spans="1:31" ht="15" customHeight="1" thickBot="1" x14ac:dyDescent="0.3">
      <c r="C80" s="583" t="s">
        <v>196</v>
      </c>
      <c r="D80" s="583"/>
      <c r="E80" s="419"/>
      <c r="F80" s="158"/>
    </row>
    <row r="81" spans="1:31" ht="15" customHeight="1" x14ac:dyDescent="0.25">
      <c r="A81" s="174"/>
      <c r="B81" s="153"/>
      <c r="C81" s="154"/>
      <c r="D81" s="154"/>
      <c r="E81" s="154"/>
      <c r="F81" s="154"/>
      <c r="G81" s="154"/>
      <c r="H81" s="154"/>
      <c r="I81" s="160"/>
      <c r="J81" s="154"/>
      <c r="K81" s="160"/>
      <c r="L81" s="160"/>
      <c r="M81" s="558" t="s">
        <v>205</v>
      </c>
      <c r="N81" s="558"/>
      <c r="O81" s="155"/>
      <c r="Q81" s="153"/>
      <c r="R81" s="491" t="s">
        <v>141</v>
      </c>
      <c r="S81" s="491"/>
      <c r="T81" s="491"/>
      <c r="U81" s="491"/>
      <c r="V81" s="491"/>
      <c r="W81" s="491"/>
      <c r="X81" s="491"/>
      <c r="Y81" s="491"/>
      <c r="Z81" s="491"/>
      <c r="AA81" s="491"/>
      <c r="AB81" s="491"/>
      <c r="AC81" s="491"/>
      <c r="AD81" s="155"/>
    </row>
    <row r="82" spans="1:31" ht="15" customHeight="1" x14ac:dyDescent="0.25">
      <c r="A82" s="174"/>
      <c r="B82" s="156"/>
      <c r="D82" s="161" t="s">
        <v>206</v>
      </c>
      <c r="E82" s="161"/>
      <c r="F82" s="161"/>
      <c r="G82" s="172"/>
      <c r="H82" s="172"/>
      <c r="I82" s="165"/>
      <c r="J82" s="165"/>
      <c r="K82" s="165"/>
      <c r="L82" s="165"/>
      <c r="M82" s="371" t="s">
        <v>312</v>
      </c>
      <c r="N82" s="164" t="s">
        <v>66</v>
      </c>
      <c r="O82" s="152"/>
      <c r="Q82" s="156"/>
      <c r="R82" s="163" t="s">
        <v>102</v>
      </c>
      <c r="S82" s="74" t="s">
        <v>103</v>
      </c>
      <c r="T82" s="74" t="s">
        <v>104</v>
      </c>
      <c r="U82" s="74" t="s">
        <v>105</v>
      </c>
      <c r="V82" s="74" t="s">
        <v>106</v>
      </c>
      <c r="W82" s="74" t="s">
        <v>107</v>
      </c>
      <c r="X82" s="74" t="s">
        <v>108</v>
      </c>
      <c r="Y82" s="74" t="s">
        <v>109</v>
      </c>
      <c r="Z82" s="74" t="s">
        <v>110</v>
      </c>
      <c r="AA82" s="74" t="s">
        <v>111</v>
      </c>
      <c r="AB82" s="74" t="s">
        <v>112</v>
      </c>
      <c r="AC82" s="74" t="s">
        <v>113</v>
      </c>
      <c r="AD82" s="152"/>
    </row>
    <row r="83" spans="1:31" ht="4.9000000000000004" customHeight="1" x14ac:dyDescent="0.25">
      <c r="A83" s="174"/>
      <c r="B83" s="156"/>
      <c r="D83" s="162"/>
      <c r="E83" s="162"/>
      <c r="F83" s="162"/>
      <c r="G83" s="349"/>
      <c r="H83" s="349"/>
      <c r="I83" s="344"/>
      <c r="J83" s="344"/>
      <c r="K83" s="344"/>
      <c r="L83" s="344"/>
      <c r="M83" s="344"/>
      <c r="N83" s="344"/>
      <c r="O83" s="152"/>
      <c r="Q83" s="156"/>
      <c r="R83" s="7"/>
      <c r="AD83" s="152"/>
    </row>
    <row r="84" spans="1:31" ht="15" customHeight="1" x14ac:dyDescent="0.25">
      <c r="A84" s="174"/>
      <c r="B84" s="156"/>
      <c r="D84" s="162" t="s">
        <v>290</v>
      </c>
      <c r="E84" s="162"/>
      <c r="F84" s="162"/>
      <c r="G84" s="388"/>
      <c r="H84" s="388"/>
      <c r="J84" s="380"/>
      <c r="K84" s="352"/>
      <c r="L84" s="352"/>
      <c r="M84" s="366" t="e">
        <f t="shared" ref="M84:M85" si="16">N84/$G$11</f>
        <v>#DIV/0!</v>
      </c>
      <c r="N84" s="84">
        <v>0</v>
      </c>
      <c r="O84" s="152"/>
      <c r="Q84" s="156"/>
      <c r="R84" s="178">
        <v>0</v>
      </c>
      <c r="S84" s="178">
        <v>0</v>
      </c>
      <c r="T84" s="178">
        <v>0</v>
      </c>
      <c r="U84" s="178">
        <v>0</v>
      </c>
      <c r="V84" s="178">
        <v>0</v>
      </c>
      <c r="W84" s="178">
        <v>0</v>
      </c>
      <c r="X84" s="178">
        <v>0</v>
      </c>
      <c r="Y84" s="178">
        <v>0</v>
      </c>
      <c r="Z84" s="178">
        <v>0</v>
      </c>
      <c r="AA84" s="178">
        <v>0</v>
      </c>
      <c r="AB84" s="178">
        <v>0</v>
      </c>
      <c r="AC84" s="178">
        <v>0</v>
      </c>
      <c r="AD84" s="157"/>
      <c r="AE84" s="45">
        <f>SUM(R84:AD84)</f>
        <v>0</v>
      </c>
    </row>
    <row r="85" spans="1:31" ht="15" customHeight="1" x14ac:dyDescent="0.25">
      <c r="A85" s="174"/>
      <c r="B85" s="156"/>
      <c r="D85" s="562" t="s">
        <v>3</v>
      </c>
      <c r="E85" s="563"/>
      <c r="F85" s="563"/>
      <c r="G85" s="564"/>
      <c r="H85" s="388"/>
      <c r="J85" s="380"/>
      <c r="K85" s="352"/>
      <c r="L85" s="352"/>
      <c r="M85" s="366" t="e">
        <f t="shared" si="16"/>
        <v>#DIV/0!</v>
      </c>
      <c r="N85" s="84">
        <v>0</v>
      </c>
      <c r="O85" s="152"/>
      <c r="Q85" s="156"/>
      <c r="R85" s="178">
        <v>0</v>
      </c>
      <c r="S85" s="178">
        <v>0</v>
      </c>
      <c r="T85" s="178">
        <v>0</v>
      </c>
      <c r="U85" s="178">
        <v>0</v>
      </c>
      <c r="V85" s="178">
        <v>0</v>
      </c>
      <c r="W85" s="178">
        <v>0</v>
      </c>
      <c r="X85" s="178">
        <v>0</v>
      </c>
      <c r="Y85" s="178">
        <v>0</v>
      </c>
      <c r="Z85" s="178">
        <v>0</v>
      </c>
      <c r="AA85" s="178">
        <v>0</v>
      </c>
      <c r="AB85" s="178">
        <v>0</v>
      </c>
      <c r="AC85" s="178">
        <v>0</v>
      </c>
      <c r="AD85" s="157"/>
      <c r="AE85" s="45">
        <f>SUM(R85:AD85)</f>
        <v>0</v>
      </c>
    </row>
    <row r="86" spans="1:31" ht="4.9000000000000004" customHeight="1" thickBot="1" x14ac:dyDescent="0.3">
      <c r="A86" s="174"/>
      <c r="B86" s="166"/>
      <c r="C86" s="167"/>
      <c r="D86" s="169"/>
      <c r="E86" s="169"/>
      <c r="F86" s="169"/>
      <c r="G86" s="170"/>
      <c r="H86" s="170"/>
      <c r="I86" s="394"/>
      <c r="J86" s="394"/>
      <c r="K86" s="395"/>
      <c r="L86" s="395"/>
      <c r="M86" s="384"/>
      <c r="N86" s="396"/>
      <c r="O86" s="168"/>
      <c r="Q86" s="166"/>
      <c r="R86" s="167"/>
      <c r="S86" s="167"/>
      <c r="T86" s="167"/>
      <c r="U86" s="167"/>
      <c r="V86" s="167"/>
      <c r="W86" s="167"/>
      <c r="X86" s="167"/>
      <c r="Y86" s="167"/>
      <c r="Z86" s="167"/>
      <c r="AA86" s="167"/>
      <c r="AB86" s="167"/>
      <c r="AC86" s="167"/>
      <c r="AD86" s="168"/>
    </row>
    <row r="88" spans="1:31" ht="15" customHeight="1" thickBot="1" x14ac:dyDescent="0.3">
      <c r="C88" s="583" t="s">
        <v>516</v>
      </c>
      <c r="D88" s="583"/>
      <c r="E88" s="419"/>
      <c r="F88" s="158"/>
    </row>
    <row r="89" spans="1:31" ht="15" customHeight="1" x14ac:dyDescent="0.25">
      <c r="B89" s="153"/>
      <c r="C89" s="154"/>
      <c r="D89" s="154"/>
      <c r="E89" s="154"/>
      <c r="F89" s="154"/>
      <c r="G89" s="154"/>
      <c r="H89" s="154"/>
      <c r="I89" s="160"/>
      <c r="J89" s="160"/>
      <c r="K89" s="160"/>
      <c r="L89" s="160"/>
      <c r="M89" s="558" t="s">
        <v>205</v>
      </c>
      <c r="N89" s="558"/>
      <c r="O89" s="155"/>
      <c r="Q89" s="153"/>
      <c r="R89" s="491" t="s">
        <v>141</v>
      </c>
      <c r="S89" s="491"/>
      <c r="T89" s="491"/>
      <c r="U89" s="491"/>
      <c r="V89" s="491"/>
      <c r="W89" s="491"/>
      <c r="X89" s="491"/>
      <c r="Y89" s="491"/>
      <c r="Z89" s="491"/>
      <c r="AA89" s="491"/>
      <c r="AB89" s="491"/>
      <c r="AC89" s="491"/>
      <c r="AD89" s="155"/>
    </row>
    <row r="90" spans="1:31" ht="15" customHeight="1" x14ac:dyDescent="0.25">
      <c r="B90" s="156"/>
      <c r="D90" s="161" t="s">
        <v>206</v>
      </c>
      <c r="E90" s="161"/>
      <c r="F90" s="161"/>
      <c r="G90" s="172"/>
      <c r="H90" s="172"/>
      <c r="I90" s="164"/>
      <c r="J90" s="164"/>
      <c r="K90" s="164"/>
      <c r="L90" s="165"/>
      <c r="M90" s="371" t="s">
        <v>312</v>
      </c>
      <c r="N90" s="164" t="s">
        <v>66</v>
      </c>
      <c r="O90" s="152"/>
      <c r="Q90" s="156"/>
      <c r="R90" s="163" t="s">
        <v>102</v>
      </c>
      <c r="S90" s="74" t="s">
        <v>103</v>
      </c>
      <c r="T90" s="74" t="s">
        <v>104</v>
      </c>
      <c r="U90" s="74" t="s">
        <v>105</v>
      </c>
      <c r="V90" s="74" t="s">
        <v>106</v>
      </c>
      <c r="W90" s="74" t="s">
        <v>107</v>
      </c>
      <c r="X90" s="74" t="s">
        <v>108</v>
      </c>
      <c r="Y90" s="74" t="s">
        <v>109</v>
      </c>
      <c r="Z90" s="74" t="s">
        <v>110</v>
      </c>
      <c r="AA90" s="74" t="s">
        <v>111</v>
      </c>
      <c r="AB90" s="74" t="s">
        <v>112</v>
      </c>
      <c r="AC90" s="74" t="s">
        <v>113</v>
      </c>
      <c r="AD90" s="152"/>
    </row>
    <row r="91" spans="1:31" ht="4.9000000000000004" customHeight="1" x14ac:dyDescent="0.25">
      <c r="B91" s="156"/>
      <c r="D91" s="162"/>
      <c r="E91" s="162"/>
      <c r="F91" s="162"/>
      <c r="G91" s="349"/>
      <c r="H91" s="349"/>
      <c r="I91" s="344"/>
      <c r="J91" s="344"/>
      <c r="K91" s="344"/>
      <c r="L91" s="344"/>
      <c r="M91" s="344"/>
      <c r="N91" s="344"/>
      <c r="O91" s="152"/>
      <c r="Q91" s="156"/>
      <c r="R91" s="7"/>
      <c r="AD91" s="152"/>
    </row>
    <row r="92" spans="1:31" ht="15" customHeight="1" x14ac:dyDescent="0.25">
      <c r="B92" s="156"/>
      <c r="D92" s="562" t="s">
        <v>3</v>
      </c>
      <c r="E92" s="563"/>
      <c r="F92" s="563"/>
      <c r="G92" s="564"/>
      <c r="H92" s="349"/>
      <c r="L92" s="344"/>
      <c r="M92" s="366" t="e">
        <f t="shared" ref="M92:M95" si="17">N92/$G$11</f>
        <v>#DIV/0!</v>
      </c>
      <c r="N92" s="84">
        <v>0</v>
      </c>
      <c r="O92" s="152"/>
      <c r="Q92" s="156"/>
      <c r="R92" s="178">
        <v>0</v>
      </c>
      <c r="S92" s="178">
        <v>0</v>
      </c>
      <c r="T92" s="178">
        <v>0</v>
      </c>
      <c r="U92" s="178">
        <v>0</v>
      </c>
      <c r="V92" s="178">
        <v>0</v>
      </c>
      <c r="W92" s="178">
        <v>0</v>
      </c>
      <c r="X92" s="178">
        <v>0</v>
      </c>
      <c r="Y92" s="178">
        <v>0</v>
      </c>
      <c r="Z92" s="178">
        <v>0</v>
      </c>
      <c r="AA92" s="178">
        <v>0</v>
      </c>
      <c r="AB92" s="178">
        <v>0</v>
      </c>
      <c r="AC92" s="178">
        <v>0</v>
      </c>
      <c r="AD92" s="157"/>
      <c r="AE92" s="45">
        <f t="shared" ref="AE92:AE93" si="18">SUM(R92:AD92)</f>
        <v>0</v>
      </c>
    </row>
    <row r="93" spans="1:31" ht="15" customHeight="1" x14ac:dyDescent="0.25">
      <c r="B93" s="156"/>
      <c r="D93" s="562" t="s">
        <v>3</v>
      </c>
      <c r="E93" s="563"/>
      <c r="F93" s="563"/>
      <c r="G93" s="564"/>
      <c r="H93" s="349"/>
      <c r="L93" s="344"/>
      <c r="M93" s="366" t="e">
        <f t="shared" si="17"/>
        <v>#DIV/0!</v>
      </c>
      <c r="N93" s="84">
        <v>0</v>
      </c>
      <c r="O93" s="152"/>
      <c r="Q93" s="156"/>
      <c r="R93" s="178">
        <v>0</v>
      </c>
      <c r="S93" s="178">
        <v>0</v>
      </c>
      <c r="T93" s="178">
        <v>0</v>
      </c>
      <c r="U93" s="178">
        <v>0</v>
      </c>
      <c r="V93" s="178">
        <v>0</v>
      </c>
      <c r="W93" s="178">
        <v>0</v>
      </c>
      <c r="X93" s="178">
        <v>0</v>
      </c>
      <c r="Y93" s="178">
        <v>0</v>
      </c>
      <c r="Z93" s="178">
        <v>0</v>
      </c>
      <c r="AA93" s="178">
        <v>0</v>
      </c>
      <c r="AB93" s="178">
        <v>0</v>
      </c>
      <c r="AC93" s="178">
        <v>0</v>
      </c>
      <c r="AD93" s="157"/>
      <c r="AE93" s="45">
        <f t="shared" si="18"/>
        <v>0</v>
      </c>
    </row>
    <row r="94" spans="1:31" ht="15" customHeight="1" x14ac:dyDescent="0.25">
      <c r="B94" s="156"/>
      <c r="D94" s="562" t="s">
        <v>3</v>
      </c>
      <c r="E94" s="563"/>
      <c r="F94" s="563"/>
      <c r="G94" s="564"/>
      <c r="H94" s="349"/>
      <c r="L94" s="344"/>
      <c r="M94" s="366" t="e">
        <f t="shared" si="17"/>
        <v>#DIV/0!</v>
      </c>
      <c r="N94" s="84">
        <v>0</v>
      </c>
      <c r="O94" s="152"/>
      <c r="Q94" s="156"/>
      <c r="R94" s="178">
        <v>0</v>
      </c>
      <c r="S94" s="178">
        <v>0</v>
      </c>
      <c r="T94" s="178">
        <v>0</v>
      </c>
      <c r="U94" s="178">
        <v>0</v>
      </c>
      <c r="V94" s="178">
        <v>0</v>
      </c>
      <c r="W94" s="178">
        <v>0</v>
      </c>
      <c r="X94" s="178">
        <v>0</v>
      </c>
      <c r="Y94" s="178">
        <v>0</v>
      </c>
      <c r="Z94" s="178">
        <v>0</v>
      </c>
      <c r="AA94" s="178">
        <v>0</v>
      </c>
      <c r="AB94" s="178">
        <v>0</v>
      </c>
      <c r="AC94" s="178">
        <v>0</v>
      </c>
      <c r="AD94" s="157"/>
      <c r="AE94" s="45">
        <f>SUM(R94:AD94)</f>
        <v>0</v>
      </c>
    </row>
    <row r="95" spans="1:31" ht="15" customHeight="1" x14ac:dyDescent="0.25">
      <c r="B95" s="156"/>
      <c r="D95" s="562" t="s">
        <v>3</v>
      </c>
      <c r="E95" s="563"/>
      <c r="F95" s="563"/>
      <c r="G95" s="564"/>
      <c r="H95" s="349"/>
      <c r="L95" s="344"/>
      <c r="M95" s="366" t="e">
        <f t="shared" si="17"/>
        <v>#DIV/0!</v>
      </c>
      <c r="N95" s="84">
        <v>0</v>
      </c>
      <c r="O95" s="152"/>
      <c r="Q95" s="156"/>
      <c r="R95" s="178">
        <v>0</v>
      </c>
      <c r="S95" s="178">
        <v>0</v>
      </c>
      <c r="T95" s="178">
        <v>0</v>
      </c>
      <c r="U95" s="178">
        <v>0</v>
      </c>
      <c r="V95" s="178">
        <v>0</v>
      </c>
      <c r="W95" s="178">
        <v>0</v>
      </c>
      <c r="X95" s="178">
        <v>0</v>
      </c>
      <c r="Y95" s="178">
        <v>0</v>
      </c>
      <c r="Z95" s="178">
        <v>0</v>
      </c>
      <c r="AA95" s="178">
        <v>0</v>
      </c>
      <c r="AB95" s="178">
        <v>0</v>
      </c>
      <c r="AC95" s="178">
        <v>0</v>
      </c>
      <c r="AD95" s="157"/>
      <c r="AE95" s="45">
        <f>SUM(R95:AD95)</f>
        <v>0</v>
      </c>
    </row>
    <row r="96" spans="1:31" ht="4.9000000000000004" customHeight="1" thickBot="1" x14ac:dyDescent="0.3">
      <c r="B96" s="166"/>
      <c r="C96" s="167"/>
      <c r="D96" s="169"/>
      <c r="E96" s="169"/>
      <c r="F96" s="169"/>
      <c r="G96" s="170"/>
      <c r="H96" s="170"/>
      <c r="I96" s="394"/>
      <c r="J96" s="394"/>
      <c r="K96" s="395"/>
      <c r="L96" s="395"/>
      <c r="M96" s="384"/>
      <c r="N96" s="396"/>
      <c r="O96" s="168"/>
      <c r="Q96" s="166"/>
      <c r="R96" s="167"/>
      <c r="S96" s="167"/>
      <c r="T96" s="167"/>
      <c r="U96" s="167"/>
      <c r="V96" s="167"/>
      <c r="W96" s="167"/>
      <c r="X96" s="167"/>
      <c r="Y96" s="167"/>
      <c r="Z96" s="167"/>
      <c r="AA96" s="167"/>
      <c r="AB96" s="167"/>
      <c r="AC96" s="167"/>
      <c r="AD96" s="168"/>
    </row>
    <row r="98" spans="2:30" ht="15" customHeight="1" x14ac:dyDescent="0.25">
      <c r="B98" s="569" t="s">
        <v>613</v>
      </c>
      <c r="C98" s="569"/>
      <c r="D98" s="569"/>
      <c r="E98" s="569"/>
      <c r="F98" s="569"/>
      <c r="G98" s="569"/>
      <c r="H98" s="569"/>
      <c r="I98" s="569"/>
      <c r="J98" s="569"/>
      <c r="K98" s="569"/>
      <c r="L98" s="569"/>
      <c r="M98" s="569"/>
      <c r="N98" s="569"/>
      <c r="O98" s="569"/>
      <c r="P98" s="569"/>
      <c r="Q98" s="569"/>
      <c r="R98" s="569"/>
      <c r="S98" s="569"/>
      <c r="T98" s="569"/>
      <c r="U98" s="569"/>
      <c r="V98" s="569"/>
      <c r="W98" s="569"/>
      <c r="X98" s="569"/>
      <c r="Y98" s="569"/>
      <c r="Z98" s="569"/>
      <c r="AA98" s="569"/>
      <c r="AB98" s="569"/>
      <c r="AC98" s="569"/>
      <c r="AD98" s="569"/>
    </row>
  </sheetData>
  <sheetProtection algorithmName="SHA-512" hashValue="8OObAzbbVC/cQVqKpYjkwzrOy9M7JkAD1WAiGkWGZHkV3AmJDLd1Sb6SBS+6mmK7V2nCZkjj2j+IBYSkF5ssUw==" saltValue="P38gJVJhHFgbAiMhog1AKA==" spinCount="100000" sheet="1" objects="1" scenarios="1"/>
  <mergeCells count="46">
    <mergeCell ref="R70:AC70"/>
    <mergeCell ref="R56:AC56"/>
    <mergeCell ref="M81:N81"/>
    <mergeCell ref="C69:D69"/>
    <mergeCell ref="M70:N70"/>
    <mergeCell ref="R81:AC81"/>
    <mergeCell ref="C71:D71"/>
    <mergeCell ref="C80:D80"/>
    <mergeCell ref="D65:E65"/>
    <mergeCell ref="D66:E66"/>
    <mergeCell ref="C88:D88"/>
    <mergeCell ref="M89:N89"/>
    <mergeCell ref="R89:AC89"/>
    <mergeCell ref="B98:AD98"/>
    <mergeCell ref="D94:G94"/>
    <mergeCell ref="D95:G95"/>
    <mergeCell ref="D92:G92"/>
    <mergeCell ref="D93:G93"/>
    <mergeCell ref="C33:E33"/>
    <mergeCell ref="C43:N43"/>
    <mergeCell ref="D85:G85"/>
    <mergeCell ref="C57:D57"/>
    <mergeCell ref="M20:N20"/>
    <mergeCell ref="C36:D36"/>
    <mergeCell ref="D52:E52"/>
    <mergeCell ref="C21:D21"/>
    <mergeCell ref="D28:E28"/>
    <mergeCell ref="D29:E29"/>
    <mergeCell ref="D30:E30"/>
    <mergeCell ref="D51:E51"/>
    <mergeCell ref="C55:G55"/>
    <mergeCell ref="M56:N56"/>
    <mergeCell ref="D77:G77"/>
    <mergeCell ref="R7:AC7"/>
    <mergeCell ref="C18:D18"/>
    <mergeCell ref="R19:AC19"/>
    <mergeCell ref="D11:E11"/>
    <mergeCell ref="C2:I2"/>
    <mergeCell ref="K2:N2"/>
    <mergeCell ref="C5:D5"/>
    <mergeCell ref="R34:AC34"/>
    <mergeCell ref="C45:E45"/>
    <mergeCell ref="R46:AC46"/>
    <mergeCell ref="M47:N47"/>
    <mergeCell ref="C48:D48"/>
    <mergeCell ref="M35:N35"/>
  </mergeCells>
  <printOptions horizontalCentered="1" headings="1"/>
  <pageMargins left="0.5" right="0.5" top="0.5" bottom="0.5" header="0" footer="0"/>
  <pageSetup scale="55" orientation="landscape" r:id="rId1"/>
  <headerFooter alignWithMargins="0"/>
  <rowBreaks count="2" manualBreakCount="2">
    <brk id="17" min="1" max="29" man="1"/>
    <brk id="54" min="1" max="2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3F8097F-6CAF-455E-9587-3456AF3DD5E8}">
          <x14:formula1>
            <xm:f>Data!$B$76:$B$93</xm:f>
          </x14:formula1>
          <xm:sqref>D11:E11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27"/>
  <sheetViews>
    <sheetView showGridLines="0" showRowColHeaders="0" zoomScaleNormal="100" workbookViewId="0">
      <selection activeCell="D2" sqref="D2"/>
    </sheetView>
  </sheetViews>
  <sheetFormatPr defaultRowHeight="15" customHeight="1" x14ac:dyDescent="0.25"/>
  <cols>
    <col min="1" max="1" width="2.85546875" customWidth="1"/>
    <col min="2" max="2" width="50.7109375" customWidth="1"/>
    <col min="3" max="3" width="1.85546875" customWidth="1"/>
    <col min="4" max="4" width="35.7109375" customWidth="1"/>
    <col min="5" max="5" width="1.85546875" customWidth="1"/>
    <col min="6" max="6" width="10.85546875" customWidth="1"/>
    <col min="7" max="7" width="1.85546875" customWidth="1"/>
    <col min="8" max="8" width="4.7109375" customWidth="1"/>
    <col min="9" max="9" width="0.85546875" customWidth="1"/>
    <col min="10" max="10" width="4.7109375" customWidth="1"/>
    <col min="11" max="11" width="0.85546875" customWidth="1"/>
    <col min="12" max="12" width="12.7109375" customWidth="1"/>
    <col min="13" max="13" width="0.85546875" customWidth="1"/>
  </cols>
  <sheetData>
    <row r="2" spans="2:13" ht="20.100000000000001" customHeight="1" x14ac:dyDescent="0.25">
      <c r="B2" s="1" t="s">
        <v>260</v>
      </c>
      <c r="D2" s="179" t="s">
        <v>478</v>
      </c>
    </row>
    <row r="3" spans="2:13" ht="10.15" customHeight="1" x14ac:dyDescent="0.25">
      <c r="B3" s="1"/>
    </row>
    <row r="4" spans="2:13" ht="20.100000000000001" customHeight="1" x14ac:dyDescent="0.25">
      <c r="B4" s="1" t="s">
        <v>261</v>
      </c>
      <c r="D4" s="180">
        <v>2024</v>
      </c>
    </row>
    <row r="5" spans="2:13" ht="10.15" customHeight="1" x14ac:dyDescent="0.25">
      <c r="B5" s="1"/>
    </row>
    <row r="6" spans="2:13" ht="20.100000000000001" customHeight="1" x14ac:dyDescent="0.25">
      <c r="B6" t="s">
        <v>273</v>
      </c>
      <c r="D6" s="181" t="s">
        <v>480</v>
      </c>
    </row>
    <row r="7" spans="2:13" ht="15" customHeight="1" x14ac:dyDescent="0.25">
      <c r="B7" s="1"/>
    </row>
    <row r="8" spans="2:13" ht="30" customHeight="1" x14ac:dyDescent="0.25">
      <c r="B8" s="488" t="s">
        <v>612</v>
      </c>
      <c r="C8" s="488"/>
      <c r="D8" s="488"/>
      <c r="E8" s="488"/>
      <c r="F8" s="488"/>
    </row>
    <row r="9" spans="2:13" ht="5.0999999999999996" customHeight="1" thickBot="1" x14ac:dyDescent="0.3">
      <c r="B9" s="1"/>
      <c r="H9" s="215"/>
      <c r="I9" s="215"/>
      <c r="K9" s="215"/>
      <c r="L9" s="215"/>
      <c r="M9" s="215"/>
    </row>
    <row r="10" spans="2:13" ht="19.899999999999999" customHeight="1" thickBot="1" x14ac:dyDescent="0.3">
      <c r="B10" s="42" t="s">
        <v>245</v>
      </c>
      <c r="D10" s="181" t="s">
        <v>17</v>
      </c>
      <c r="E10" s="1"/>
      <c r="F10" s="217">
        <v>0</v>
      </c>
      <c r="I10" s="215"/>
      <c r="K10" s="215"/>
      <c r="L10" s="489" t="s">
        <v>398</v>
      </c>
      <c r="M10" s="215"/>
    </row>
    <row r="11" spans="2:13" ht="4.9000000000000004" customHeight="1" thickBot="1" x14ac:dyDescent="0.3">
      <c r="C11" s="41"/>
      <c r="I11" s="215"/>
      <c r="K11" s="215"/>
      <c r="L11" s="489"/>
      <c r="M11" s="215"/>
    </row>
    <row r="12" spans="2:13" ht="19.899999999999999" customHeight="1" thickBot="1" x14ac:dyDescent="0.3">
      <c r="B12" s="42" t="s">
        <v>262</v>
      </c>
      <c r="C12" s="41"/>
      <c r="D12" s="181" t="s">
        <v>17</v>
      </c>
      <c r="F12" s="217">
        <v>0</v>
      </c>
      <c r="I12" s="215"/>
      <c r="K12" s="215"/>
      <c r="L12" s="489"/>
      <c r="M12" s="215"/>
    </row>
    <row r="13" spans="2:13" ht="4.9000000000000004" customHeight="1" thickBot="1" x14ac:dyDescent="0.3">
      <c r="B13" s="42"/>
      <c r="C13" s="41"/>
      <c r="I13" s="215"/>
      <c r="K13" s="215"/>
      <c r="L13" s="489"/>
      <c r="M13" s="215"/>
    </row>
    <row r="14" spans="2:13" ht="19.899999999999999" customHeight="1" thickBot="1" x14ac:dyDescent="0.3">
      <c r="B14" s="42" t="s">
        <v>263</v>
      </c>
      <c r="C14" s="41"/>
      <c r="D14" s="181" t="s">
        <v>17</v>
      </c>
      <c r="F14" s="217">
        <v>0</v>
      </c>
      <c r="I14" s="215"/>
      <c r="K14" s="215"/>
      <c r="L14" s="489"/>
      <c r="M14" s="215"/>
    </row>
    <row r="15" spans="2:13" ht="4.9000000000000004" customHeight="1" thickBot="1" x14ac:dyDescent="0.3">
      <c r="B15" s="42"/>
      <c r="C15" s="41"/>
      <c r="I15" s="215"/>
      <c r="K15" s="215"/>
      <c r="L15" s="489"/>
      <c r="M15" s="215"/>
    </row>
    <row r="16" spans="2:13" ht="19.899999999999999" customHeight="1" thickBot="1" x14ac:dyDescent="0.3">
      <c r="B16" s="42" t="s">
        <v>264</v>
      </c>
      <c r="C16" s="41"/>
      <c r="D16" s="181" t="s">
        <v>17</v>
      </c>
      <c r="F16" s="217">
        <v>0</v>
      </c>
      <c r="I16" s="215"/>
      <c r="K16" s="215"/>
      <c r="L16" s="489"/>
      <c r="M16" s="215"/>
    </row>
    <row r="17" spans="2:13" ht="4.9000000000000004" customHeight="1" thickBot="1" x14ac:dyDescent="0.3">
      <c r="B17" s="42"/>
      <c r="C17" s="41"/>
      <c r="F17">
        <v>0</v>
      </c>
      <c r="I17" s="215"/>
      <c r="J17" s="215"/>
      <c r="K17" s="215"/>
      <c r="L17" s="489"/>
      <c r="M17" s="215"/>
    </row>
    <row r="18" spans="2:13" ht="19.899999999999999" customHeight="1" thickBot="1" x14ac:dyDescent="0.3">
      <c r="B18" s="42" t="s">
        <v>246</v>
      </c>
      <c r="C18" s="41"/>
      <c r="D18" s="181" t="s">
        <v>17</v>
      </c>
      <c r="F18" s="217">
        <v>0</v>
      </c>
      <c r="I18" s="215"/>
      <c r="K18" s="215"/>
      <c r="L18" s="489"/>
      <c r="M18" s="215"/>
    </row>
    <row r="19" spans="2:13" ht="4.9000000000000004" customHeight="1" thickBot="1" x14ac:dyDescent="0.3">
      <c r="B19" s="42"/>
      <c r="C19" s="41"/>
      <c r="I19" s="215"/>
      <c r="K19" s="215"/>
      <c r="L19" s="489"/>
      <c r="M19" s="215"/>
    </row>
    <row r="20" spans="2:13" ht="19.899999999999999" customHeight="1" thickBot="1" x14ac:dyDescent="0.3">
      <c r="B20" s="42" t="s">
        <v>485</v>
      </c>
      <c r="C20" s="41"/>
      <c r="D20" s="181" t="s">
        <v>481</v>
      </c>
      <c r="F20" s="217">
        <v>0</v>
      </c>
      <c r="I20" s="215"/>
      <c r="K20" s="215"/>
      <c r="L20" s="489"/>
      <c r="M20" s="215"/>
    </row>
    <row r="21" spans="2:13" ht="4.9000000000000004" customHeight="1" thickBot="1" x14ac:dyDescent="0.3">
      <c r="B21" s="2"/>
      <c r="C21" s="41"/>
      <c r="I21" s="215"/>
      <c r="K21" s="215"/>
      <c r="M21" s="215"/>
    </row>
    <row r="22" spans="2:13" ht="19.899999999999999" customHeight="1" thickBot="1" x14ac:dyDescent="0.3">
      <c r="B22" s="42" t="s">
        <v>484</v>
      </c>
      <c r="C22" s="41"/>
      <c r="D22" s="181" t="s">
        <v>482</v>
      </c>
      <c r="F22" s="217">
        <v>0</v>
      </c>
      <c r="I22" s="215"/>
      <c r="K22" s="215"/>
      <c r="L22" s="216">
        <f>SUM(F10:F24)</f>
        <v>0</v>
      </c>
      <c r="M22" s="215"/>
    </row>
    <row r="23" spans="2:13" ht="4.9000000000000004" customHeight="1" thickBot="1" x14ac:dyDescent="0.3">
      <c r="B23" s="2"/>
      <c r="C23" s="41"/>
      <c r="I23" s="215"/>
      <c r="K23" s="215"/>
      <c r="M23" s="215"/>
    </row>
    <row r="24" spans="2:13" ht="19.899999999999999" customHeight="1" thickBot="1" x14ac:dyDescent="0.3">
      <c r="B24" s="42" t="s">
        <v>483</v>
      </c>
      <c r="C24" s="41"/>
      <c r="D24" s="181" t="s">
        <v>488</v>
      </c>
      <c r="F24" s="217">
        <v>0</v>
      </c>
      <c r="I24" s="215"/>
      <c r="K24" s="215"/>
      <c r="M24" s="215"/>
    </row>
    <row r="25" spans="2:13" ht="4.9000000000000004" customHeight="1" x14ac:dyDescent="0.25">
      <c r="H25" s="215"/>
      <c r="I25" s="215"/>
      <c r="K25" s="215"/>
      <c r="L25" s="215"/>
      <c r="M25" s="215"/>
    </row>
    <row r="27" spans="2:13" ht="15" customHeight="1" x14ac:dyDescent="0.25">
      <c r="B27" s="490" t="s">
        <v>613</v>
      </c>
      <c r="C27" s="490"/>
      <c r="D27" s="490"/>
      <c r="E27" s="490"/>
      <c r="F27" s="490"/>
      <c r="G27" s="490"/>
      <c r="H27" s="490"/>
      <c r="I27" s="490"/>
      <c r="J27" s="490"/>
      <c r="K27" s="490"/>
      <c r="L27" s="490"/>
    </row>
  </sheetData>
  <sheetProtection algorithmName="SHA-512" hashValue="ME0mhcK7QYsUqJNNgjS9mKsfNqlfqGVSA4OUTPddZQWltAZ3TTnElUXWdx7zpxNzNXI7OudQB93kKR/Fghp2aQ==" saltValue="hUaAJdBVxb2kaXXCxq/lTg==" spinCount="100000" sheet="1" objects="1" scenarios="1"/>
  <mergeCells count="3">
    <mergeCell ref="B8:F8"/>
    <mergeCell ref="L10:L20"/>
    <mergeCell ref="B27:L27"/>
  </mergeCells>
  <printOptions horizontalCentered="1"/>
  <pageMargins left="0.7" right="0.7" top="1" bottom="0.75" header="0" footer="0"/>
  <pageSetup scale="99" orientation="landscape" horizontalDpi="4294967295" verticalDpi="4294967295"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Data!$N$2:$N$11</xm:f>
          </x14:formula1>
          <xm:sqref>D6</xm:sqref>
        </x14:dataValidation>
        <x14:dataValidation type="list" allowBlank="1" showInputMessage="1" showErrorMessage="1" xr:uid="{00000000-0002-0000-0100-000002000000}">
          <x14:formula1>
            <xm:f>Data!$B$2:$B$21</xm:f>
          </x14:formula1>
          <xm:sqref>D12 D14 D16 D18 D10</xm:sqref>
        </x14:dataValidation>
        <x14:dataValidation type="list" allowBlank="1" showInputMessage="1" showErrorMessage="1" xr:uid="{F93E6435-D770-4700-AF46-FC6E7BC2F851}">
          <x14:formula1>
            <xm:f>Data!$B$28:$B$32</xm:f>
          </x14:formula1>
          <xm:sqref>D20</xm:sqref>
        </x14:dataValidation>
        <x14:dataValidation type="list" allowBlank="1" showInputMessage="1" showErrorMessage="1" xr:uid="{FB58EE7E-E4DF-4C86-945C-6D76965AED76}">
          <x14:formula1>
            <xm:f>Data!$B$48:$B$55</xm:f>
          </x14:formula1>
          <xm:sqref>D24</xm:sqref>
        </x14:dataValidation>
        <x14:dataValidation type="list" allowBlank="1" showInputMessage="1" showErrorMessage="1" xr:uid="{4DBC63E1-5C6D-45B7-8E9B-06EC6505187E}">
          <x14:formula1>
            <xm:f>Data!$B$38:$B$44</xm:f>
          </x14:formula1>
          <xm:sqref>D22</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99C5F-1D0A-44B7-B32A-9F6B52F73242}">
  <sheetPr>
    <pageSetUpPr fitToPage="1"/>
  </sheetPr>
  <dimension ref="A2:AD81"/>
  <sheetViews>
    <sheetView showGridLines="0" showRowColHeaders="0" zoomScaleNormal="100" workbookViewId="0">
      <selection activeCell="C6" sqref="C6:E6"/>
    </sheetView>
  </sheetViews>
  <sheetFormatPr defaultColWidth="9.140625" defaultRowHeight="15" customHeight="1" x14ac:dyDescent="0.25"/>
  <cols>
    <col min="1" max="1" width="4.7109375" style="1" customWidth="1"/>
    <col min="2" max="2" width="0.85546875" style="1" customWidth="1"/>
    <col min="3" max="3" width="10.7109375" style="1" customWidth="1"/>
    <col min="4" max="8" width="9.7109375" style="1" customWidth="1"/>
    <col min="9" max="9" width="12.7109375" style="1" customWidth="1"/>
    <col min="10" max="10" width="10.7109375" style="1" customWidth="1"/>
    <col min="11" max="11" width="0.85546875" style="1" customWidth="1"/>
    <col min="12" max="28" width="9.140625" style="1"/>
    <col min="29" max="29" width="20.7109375" style="1" customWidth="1"/>
    <col min="30" max="30" width="10.7109375" style="1" customWidth="1"/>
    <col min="31" max="16384" width="9.140625" style="1"/>
  </cols>
  <sheetData>
    <row r="2" spans="1:11" ht="78" customHeight="1" x14ac:dyDescent="0.25"/>
    <row r="3" spans="1:11" ht="20.100000000000001" customHeight="1" x14ac:dyDescent="0.25">
      <c r="C3" s="546" t="s">
        <v>403</v>
      </c>
      <c r="D3" s="546"/>
      <c r="E3" s="546"/>
      <c r="F3" s="546"/>
      <c r="G3" s="546"/>
      <c r="H3" s="546"/>
      <c r="I3" s="546"/>
      <c r="J3" s="546"/>
    </row>
    <row r="4" spans="1:11" ht="15" customHeight="1" x14ac:dyDescent="0.25">
      <c r="C4" s="546" t="str">
        <f>'Basic Information'!$D$6</f>
        <v>Region of State</v>
      </c>
      <c r="D4" s="546"/>
      <c r="E4" s="546"/>
      <c r="F4" s="546"/>
      <c r="G4" s="546"/>
      <c r="H4" s="546"/>
      <c r="I4" s="546"/>
      <c r="J4" s="546"/>
    </row>
    <row r="6" spans="1:11" ht="20.100000000000001" customHeight="1" x14ac:dyDescent="0.25">
      <c r="C6" s="545" t="str">
        <f>'Basic Information'!D24</f>
        <v>Feeding Livestock</v>
      </c>
      <c r="D6" s="545"/>
      <c r="E6" s="545"/>
      <c r="F6" s="315"/>
      <c r="G6" s="571" t="str">
        <f>IF($C$6="Cow-Calf","Cows",IF($C$6="Ewe-Lamb","Ewes",IF($C$6="Doe-Kid","Does"," ")))</f>
        <v xml:space="preserve"> </v>
      </c>
      <c r="H6" s="571"/>
      <c r="I6" s="223"/>
      <c r="J6" s="318">
        <f>'Basic Information'!$D$4</f>
        <v>2024</v>
      </c>
    </row>
    <row r="7" spans="1:11" ht="15" customHeight="1" x14ac:dyDescent="0.25">
      <c r="B7" s="548" t="s">
        <v>390</v>
      </c>
      <c r="C7" s="548"/>
      <c r="D7" s="548"/>
      <c r="E7" s="548"/>
      <c r="F7" s="548"/>
      <c r="G7" s="548"/>
      <c r="H7" s="548"/>
      <c r="I7" s="548"/>
      <c r="J7" s="548"/>
      <c r="K7" s="548"/>
    </row>
    <row r="8" spans="1:11" ht="15" customHeight="1" x14ac:dyDescent="0.25">
      <c r="A8" s="407"/>
      <c r="B8" s="407"/>
      <c r="C8" s="427"/>
      <c r="D8" s="427"/>
      <c r="E8" s="76" t="s">
        <v>329</v>
      </c>
      <c r="F8" s="76" t="s">
        <v>540</v>
      </c>
      <c r="G8" s="76" t="s">
        <v>63</v>
      </c>
      <c r="H8" s="4"/>
    </row>
    <row r="9" spans="1:11" ht="15" customHeight="1" x14ac:dyDescent="0.25">
      <c r="A9" s="407"/>
      <c r="B9" s="407"/>
      <c r="C9" s="219"/>
      <c r="D9" s="431"/>
      <c r="E9" s="57" t="s">
        <v>539</v>
      </c>
      <c r="F9" s="57" t="s">
        <v>541</v>
      </c>
      <c r="G9" s="57" t="s">
        <v>535</v>
      </c>
      <c r="H9" s="11"/>
      <c r="I9" s="434" t="s">
        <v>66</v>
      </c>
      <c r="J9" s="432" t="s">
        <v>550</v>
      </c>
    </row>
    <row r="10" spans="1:11" ht="15" customHeight="1" x14ac:dyDescent="0.25">
      <c r="A10" s="407"/>
      <c r="B10" s="407"/>
      <c r="C10" s="1" t="s">
        <v>538</v>
      </c>
      <c r="E10" s="132">
        <f>'Feeding LS - Input'!G13</f>
        <v>0</v>
      </c>
      <c r="F10" s="132">
        <f>'Feeding LS - Input'!I13</f>
        <v>0</v>
      </c>
      <c r="G10" s="302">
        <f>'Feeding LS - Input'!K13</f>
        <v>0</v>
      </c>
      <c r="I10" s="429">
        <f>E10*F10*G10</f>
        <v>0</v>
      </c>
      <c r="J10" s="429" t="e">
        <f>I10/E10</f>
        <v>#DIV/0!</v>
      </c>
    </row>
    <row r="11" spans="1:11" ht="15" customHeight="1" x14ac:dyDescent="0.25">
      <c r="A11" s="407"/>
      <c r="B11" s="407"/>
      <c r="C11" s="427" t="s">
        <v>525</v>
      </c>
      <c r="D11" s="427"/>
      <c r="E11" s="429">
        <f>'Feeding LS - Input'!G11</f>
        <v>0</v>
      </c>
      <c r="F11" s="429">
        <f>'Feeding LS - Input'!I11</f>
        <v>0</v>
      </c>
      <c r="G11" s="430">
        <f>'Feeding LS - Input'!K11</f>
        <v>0</v>
      </c>
      <c r="H11" s="407"/>
      <c r="I11" s="429">
        <f>E11*F11*G11</f>
        <v>0</v>
      </c>
      <c r="J11" s="429" t="e">
        <f>I11/E11</f>
        <v>#DIV/0!</v>
      </c>
    </row>
    <row r="12" spans="1:11" ht="4.9000000000000004" customHeight="1" x14ac:dyDescent="0.25">
      <c r="A12" s="407"/>
      <c r="B12" s="407"/>
      <c r="C12" s="431"/>
      <c r="D12" s="431"/>
      <c r="E12" s="431"/>
      <c r="F12" s="431"/>
      <c r="G12" s="434"/>
      <c r="H12" s="435"/>
      <c r="I12" s="432"/>
      <c r="J12" s="434"/>
    </row>
    <row r="13" spans="1:11" ht="15" customHeight="1" x14ac:dyDescent="0.25">
      <c r="A13" s="407"/>
      <c r="B13" s="407"/>
      <c r="C13" s="426" t="s">
        <v>552</v>
      </c>
      <c r="D13" s="426"/>
      <c r="E13" s="426"/>
      <c r="F13" s="426"/>
      <c r="G13" s="428"/>
      <c r="H13" s="436"/>
      <c r="I13" s="437">
        <f>I10-I11</f>
        <v>0</v>
      </c>
      <c r="J13" s="437" t="e">
        <f>J10-J11</f>
        <v>#DIV/0!</v>
      </c>
    </row>
    <row r="14" spans="1:11" ht="10.15" customHeight="1" x14ac:dyDescent="0.25">
      <c r="C14" s="209"/>
      <c r="D14" s="209"/>
      <c r="E14" s="209"/>
      <c r="F14" s="209"/>
      <c r="G14" s="199"/>
      <c r="H14" s="196"/>
      <c r="I14" s="200"/>
      <c r="J14" s="200"/>
    </row>
    <row r="15" spans="1:11" ht="15" customHeight="1" x14ac:dyDescent="0.25">
      <c r="B15" s="548" t="s">
        <v>393</v>
      </c>
      <c r="C15" s="548"/>
      <c r="D15" s="548"/>
      <c r="E15" s="548"/>
      <c r="F15" s="548"/>
      <c r="G15" s="548"/>
      <c r="H15" s="548"/>
      <c r="I15" s="548"/>
      <c r="J15" s="548"/>
      <c r="K15" s="548"/>
    </row>
    <row r="16" spans="1:11" ht="15" customHeight="1" x14ac:dyDescent="0.25">
      <c r="C16" s="196"/>
      <c r="D16" s="196"/>
      <c r="E16" s="196"/>
      <c r="F16" s="196"/>
      <c r="I16" s="549" t="s">
        <v>406</v>
      </c>
      <c r="J16" s="549"/>
    </row>
    <row r="17" spans="3:10" ht="15" customHeight="1" thickBot="1" x14ac:dyDescent="0.3">
      <c r="C17" s="258" t="s">
        <v>436</v>
      </c>
      <c r="D17" s="258"/>
      <c r="E17" s="258"/>
      <c r="F17" s="211"/>
      <c r="G17" s="240"/>
      <c r="H17" s="240"/>
      <c r="I17" s="439" t="s">
        <v>66</v>
      </c>
      <c r="J17" s="438" t="s">
        <v>312</v>
      </c>
    </row>
    <row r="18" spans="3:10" ht="4.9000000000000004" customHeight="1" x14ac:dyDescent="0.25">
      <c r="C18" s="256"/>
      <c r="D18" s="256"/>
      <c r="E18" s="256"/>
      <c r="F18" s="196"/>
      <c r="I18" s="233"/>
      <c r="J18" s="233"/>
    </row>
    <row r="19" spans="3:10" ht="15" customHeight="1" x14ac:dyDescent="0.25">
      <c r="C19" s="570" t="s">
        <v>437</v>
      </c>
      <c r="D19" s="570"/>
      <c r="E19" s="570"/>
      <c r="F19" s="570"/>
      <c r="I19" s="409">
        <f>SUM('Feeding LS - Input'!N23:N30)</f>
        <v>0</v>
      </c>
      <c r="J19" s="409" t="e">
        <f t="shared" ref="J19:J27" si="0">I19/$E$11</f>
        <v>#DIV/0!</v>
      </c>
    </row>
    <row r="20" spans="3:10" ht="15" customHeight="1" x14ac:dyDescent="0.25">
      <c r="C20" s="570" t="s">
        <v>597</v>
      </c>
      <c r="D20" s="570"/>
      <c r="E20" s="570"/>
      <c r="F20" s="570"/>
      <c r="I20" s="409">
        <f>SUM('Feeding LS - Input'!N38:N41)</f>
        <v>0</v>
      </c>
      <c r="J20" s="409" t="e">
        <f t="shared" si="0"/>
        <v>#DIV/0!</v>
      </c>
    </row>
    <row r="21" spans="3:10" ht="15" customHeight="1" x14ac:dyDescent="0.25">
      <c r="C21" s="570" t="s">
        <v>593</v>
      </c>
      <c r="D21" s="570"/>
      <c r="E21" s="570"/>
      <c r="F21" s="570"/>
      <c r="I21" s="409">
        <f>SUM('Feeding LS - Input'!N50:N52)</f>
        <v>0</v>
      </c>
      <c r="J21" s="409" t="e">
        <f t="shared" si="0"/>
        <v>#DIV/0!</v>
      </c>
    </row>
    <row r="22" spans="3:10" ht="15" customHeight="1" x14ac:dyDescent="0.25">
      <c r="C22" s="570" t="s">
        <v>551</v>
      </c>
      <c r="D22" s="570"/>
      <c r="E22" s="570"/>
      <c r="F22" s="570"/>
      <c r="I22" s="409">
        <f>SUM('Feeding LS - Input'!N59:N66)</f>
        <v>0</v>
      </c>
      <c r="J22" s="409" t="e">
        <f t="shared" si="0"/>
        <v>#DIV/0!</v>
      </c>
    </row>
    <row r="23" spans="3:10" ht="15" customHeight="1" x14ac:dyDescent="0.25">
      <c r="C23" s="570" t="s">
        <v>374</v>
      </c>
      <c r="D23" s="570"/>
      <c r="E23" s="570"/>
      <c r="F23" s="570"/>
      <c r="I23" s="409">
        <f>(SUM('Feeding LS - Input'!N73:N77)+(General!E49*General!U49)+(General!E50*General!U50)+(General!E51*General!U51)+(General!E52+General!U52)+(General!E53*General!U53)+(General!E54*General!U54)+(General!U58*((General!E49*General!U49)+(General!E50*General!U50)+(General!E51*General!U51)+(General!E52+General!U52)+(General!E53*General!U53)+(General!E54*General!U54))))</f>
        <v>0</v>
      </c>
      <c r="J23" s="409" t="e">
        <f t="shared" si="0"/>
        <v>#DIV/0!</v>
      </c>
    </row>
    <row r="24" spans="3:10" ht="15" customHeight="1" x14ac:dyDescent="0.25">
      <c r="C24" s="402" t="s">
        <v>427</v>
      </c>
      <c r="D24" s="402"/>
      <c r="E24" s="402"/>
      <c r="F24" s="402"/>
      <c r="G24" s="402"/>
      <c r="I24" s="409">
        <f>((General!E49*General!S49)+(General!E50*General!S50)+(General!E51*General!S51)+(General!E52*General!S52)+(General!E53*General!S53)+(General!E54*General!S54)+'Grazing LS - Input'!N70+'Grazing LS - Input'!N71)+(General!U58*((General!E49*General!S49)+(General!E50*General!S50)+(General!E51*General!S51)+(General!E52*General!S52)+(General!E53*General!S53)+(General!E54*General!S54)+'Grazing LS - Input'!N70+'Grazing LS - Input'!N71))</f>
        <v>0</v>
      </c>
      <c r="J24" s="409" t="e">
        <f t="shared" si="0"/>
        <v>#DIV/0!</v>
      </c>
    </row>
    <row r="25" spans="3:10" ht="15" customHeight="1" x14ac:dyDescent="0.25">
      <c r="C25" s="402" t="s">
        <v>394</v>
      </c>
      <c r="D25" s="402"/>
      <c r="E25" s="402"/>
      <c r="F25" s="402"/>
      <c r="G25" s="402"/>
      <c r="I25" s="409">
        <f>General!E80*General!U80</f>
        <v>0</v>
      </c>
      <c r="J25" s="409" t="e">
        <f t="shared" si="0"/>
        <v>#DIV/0!</v>
      </c>
    </row>
    <row r="26" spans="3:10" ht="15" customHeight="1" x14ac:dyDescent="0.25">
      <c r="C26" s="402" t="s">
        <v>632</v>
      </c>
      <c r="D26" s="402"/>
      <c r="E26" s="402"/>
      <c r="F26" s="402"/>
      <c r="G26" s="402"/>
      <c r="I26" s="409">
        <f>(General!E81*General!U81)+(General!E82*General!U82)</f>
        <v>0</v>
      </c>
      <c r="J26" s="409" t="e">
        <f t="shared" si="0"/>
        <v>#DIV/0!</v>
      </c>
    </row>
    <row r="27" spans="3:10" ht="15" customHeight="1" x14ac:dyDescent="0.25">
      <c r="C27" s="582" t="s">
        <v>411</v>
      </c>
      <c r="D27" s="582"/>
      <c r="E27" s="219"/>
      <c r="F27" s="219"/>
      <c r="G27" s="219"/>
      <c r="H27" s="219"/>
      <c r="I27" s="414">
        <f>SUM(I19:I26)*0.5*General!O7</f>
        <v>0</v>
      </c>
      <c r="J27" s="414" t="e">
        <f t="shared" si="0"/>
        <v>#DIV/0!</v>
      </c>
    </row>
    <row r="28" spans="3:10" ht="15" customHeight="1" x14ac:dyDescent="0.25">
      <c r="C28" s="402" t="s">
        <v>457</v>
      </c>
      <c r="I28" s="132">
        <f>SUM(I19:I27)</f>
        <v>0</v>
      </c>
      <c r="J28" s="132" t="e">
        <f>SUM(J19:J27)</f>
        <v>#DIV/0!</v>
      </c>
    </row>
    <row r="29" spans="3:10" ht="15" customHeight="1" x14ac:dyDescent="0.25">
      <c r="C29" s="402"/>
      <c r="I29" s="132"/>
      <c r="J29" s="132"/>
    </row>
    <row r="30" spans="3:10" ht="15" customHeight="1" thickBot="1" x14ac:dyDescent="0.3">
      <c r="C30" s="240" t="s">
        <v>247</v>
      </c>
      <c r="D30" s="240"/>
      <c r="E30" s="240"/>
      <c r="F30" s="240"/>
      <c r="G30" s="240"/>
      <c r="H30" s="240"/>
      <c r="I30" s="413"/>
      <c r="J30" s="413"/>
    </row>
    <row r="31" spans="3:10" ht="15" customHeight="1" x14ac:dyDescent="0.25">
      <c r="C31" s="402" t="s">
        <v>629</v>
      </c>
      <c r="I31" s="132">
        <f>(General!E67*General!U67)+(General!E68*General!U68)</f>
        <v>0</v>
      </c>
      <c r="J31" s="409" t="e">
        <f t="shared" ref="J31:J32" si="1">I31/$E$11</f>
        <v>#DIV/0!</v>
      </c>
    </row>
    <row r="32" spans="3:10" ht="15" customHeight="1" x14ac:dyDescent="0.25">
      <c r="C32" s="402" t="s">
        <v>628</v>
      </c>
      <c r="I32" s="132">
        <f>(General!E69*General!U69)+(General!E70*General!U70)+(General!E71*General!U71)</f>
        <v>0</v>
      </c>
      <c r="J32" s="409" t="e">
        <f t="shared" si="1"/>
        <v>#DIV/0!</v>
      </c>
    </row>
    <row r="33" spans="2:11" ht="15" customHeight="1" x14ac:dyDescent="0.25">
      <c r="C33" s="402" t="s">
        <v>384</v>
      </c>
      <c r="D33" s="402"/>
      <c r="E33" s="402"/>
      <c r="F33" s="402"/>
      <c r="I33" s="409">
        <f>(General!O14+General!O15+General!O16)*'Basic Information'!F24</f>
        <v>0</v>
      </c>
      <c r="J33" s="409" t="e">
        <f>I33/$E$11</f>
        <v>#DIV/0!</v>
      </c>
    </row>
    <row r="34" spans="2:11" ht="15" customHeight="1" x14ac:dyDescent="0.25">
      <c r="C34" s="402" t="s">
        <v>412</v>
      </c>
      <c r="D34" s="402"/>
      <c r="E34" s="402"/>
      <c r="F34" s="402"/>
      <c r="I34" s="409">
        <f>(General!O19+General!O21+General!O23+General!O25+General!O28+General!O30+General!O32+General!O35+General!O37+General!O39)*'Basic Information'!F24</f>
        <v>0</v>
      </c>
      <c r="J34" s="409" t="e">
        <f>I34/$E$11</f>
        <v>#DIV/0!</v>
      </c>
    </row>
    <row r="35" spans="2:11" ht="15" customHeight="1" x14ac:dyDescent="0.25">
      <c r="C35" s="402" t="s">
        <v>413</v>
      </c>
      <c r="D35" s="402"/>
      <c r="E35" s="402"/>
      <c r="F35" s="402"/>
      <c r="I35" s="409">
        <f>(General!O18+General!O20+General!O22+General!O24+General!O27+General!O29+General!O31+General!O34+General!O36+General!O38)*'Basic Information'!F24</f>
        <v>0</v>
      </c>
      <c r="J35" s="409" t="e">
        <f>I35/$E$11</f>
        <v>#DIV/0!</v>
      </c>
    </row>
    <row r="36" spans="2:11" ht="15" customHeight="1" x14ac:dyDescent="0.25">
      <c r="C36" s="402" t="s">
        <v>626</v>
      </c>
      <c r="D36" s="402"/>
      <c r="E36" s="402"/>
      <c r="F36" s="402"/>
      <c r="I36" s="132">
        <f>General!E85*General!U85</f>
        <v>0</v>
      </c>
      <c r="J36" s="409" t="e">
        <f>I36/$E$11</f>
        <v>#DIV/0!</v>
      </c>
    </row>
    <row r="37" spans="2:11" ht="15" customHeight="1" x14ac:dyDescent="0.25">
      <c r="C37" s="403" t="s">
        <v>414</v>
      </c>
      <c r="D37" s="403"/>
      <c r="E37" s="403"/>
      <c r="F37" s="403"/>
      <c r="G37" s="219"/>
      <c r="H37" s="219"/>
      <c r="I37" s="235">
        <f>SUM(General!$E$86:$E$95)*'Basic Information'!$F24</f>
        <v>0</v>
      </c>
      <c r="J37" s="414" t="e">
        <f>I37/$E$11</f>
        <v>#DIV/0!</v>
      </c>
    </row>
    <row r="38" spans="2:11" ht="15" customHeight="1" x14ac:dyDescent="0.25">
      <c r="C38" s="1" t="s">
        <v>415</v>
      </c>
      <c r="I38" s="132">
        <f>SUM(I33:I37)</f>
        <v>0</v>
      </c>
      <c r="J38" s="477" t="e">
        <f>SUM(J33:J37)</f>
        <v>#DIV/0!</v>
      </c>
    </row>
    <row r="39" spans="2:11" ht="5.0999999999999996" customHeight="1" thickBot="1" x14ac:dyDescent="0.3">
      <c r="C39" s="241"/>
      <c r="D39" s="241"/>
      <c r="E39" s="241"/>
      <c r="F39" s="241"/>
      <c r="G39" s="241"/>
      <c r="H39" s="241"/>
      <c r="I39" s="242"/>
      <c r="J39" s="242"/>
    </row>
    <row r="40" spans="2:11" ht="15" customHeight="1" thickTop="1" x14ac:dyDescent="0.25">
      <c r="C40" s="2" t="s">
        <v>422</v>
      </c>
      <c r="D40" s="2"/>
      <c r="E40" s="2"/>
      <c r="F40" s="2"/>
      <c r="G40" s="2"/>
      <c r="H40" s="2"/>
      <c r="I40" s="254">
        <f>I28+I38</f>
        <v>0</v>
      </c>
      <c r="J40" s="478" t="e">
        <f>J28+J38</f>
        <v>#DIV/0!</v>
      </c>
    </row>
    <row r="41" spans="2:11" ht="10.15" customHeight="1" thickBot="1" x14ac:dyDescent="0.3"/>
    <row r="42" spans="2:11" ht="15" customHeight="1" thickBot="1" x14ac:dyDescent="0.3">
      <c r="B42" s="243"/>
      <c r="C42" s="245" t="s">
        <v>426</v>
      </c>
      <c r="D42" s="245"/>
      <c r="E42" s="245"/>
      <c r="F42" s="245"/>
      <c r="G42" s="245"/>
      <c r="H42" s="245"/>
      <c r="I42" s="246">
        <f>I13-I40</f>
        <v>0</v>
      </c>
      <c r="J42" s="246" t="e">
        <f>J13-J40</f>
        <v>#DIV/0!</v>
      </c>
      <c r="K42" s="262"/>
    </row>
    <row r="44" spans="2:11" ht="15" customHeight="1" thickBot="1" x14ac:dyDescent="0.3">
      <c r="C44" s="2" t="s">
        <v>543</v>
      </c>
    </row>
    <row r="45" spans="2:11" ht="4.9000000000000004" customHeight="1" x14ac:dyDescent="0.25">
      <c r="B45" s="296"/>
      <c r="C45" s="3"/>
      <c r="D45" s="297"/>
      <c r="E45" s="297"/>
      <c r="F45" s="297"/>
      <c r="G45" s="297"/>
      <c r="H45" s="297"/>
      <c r="I45" s="297"/>
      <c r="J45" s="297"/>
      <c r="K45" s="299"/>
    </row>
    <row r="46" spans="2:11" ht="15" customHeight="1" x14ac:dyDescent="0.25">
      <c r="B46" s="300"/>
      <c r="C46" s="1" t="s">
        <v>558</v>
      </c>
      <c r="F46" s="132">
        <f>F10-F11</f>
        <v>0</v>
      </c>
      <c r="H46" s="1" t="s">
        <v>560</v>
      </c>
      <c r="J46" s="302" t="e">
        <f>J40/F46</f>
        <v>#DIV/0!</v>
      </c>
      <c r="K46" s="301"/>
    </row>
    <row r="47" spans="2:11" ht="15" customHeight="1" x14ac:dyDescent="0.25">
      <c r="B47" s="300"/>
      <c r="C47" s="1" t="s">
        <v>559</v>
      </c>
      <c r="F47" s="222" t="e">
        <f>F46/'Feeding LS - Input'!F16</f>
        <v>#DIV/0!</v>
      </c>
      <c r="K47" s="301"/>
    </row>
    <row r="48" spans="2:11" ht="4.9000000000000004" customHeight="1" thickBot="1" x14ac:dyDescent="0.3">
      <c r="B48" s="303"/>
      <c r="C48" s="240"/>
      <c r="D48" s="240"/>
      <c r="E48" s="240"/>
      <c r="F48" s="413"/>
      <c r="G48" s="240"/>
      <c r="H48" s="240"/>
      <c r="I48" s="240"/>
      <c r="J48" s="240"/>
      <c r="K48" s="304"/>
    </row>
    <row r="49" spans="2:11" ht="15" customHeight="1" thickBot="1" x14ac:dyDescent="0.3"/>
    <row r="50" spans="2:11" ht="15" customHeight="1" thickBot="1" x14ac:dyDescent="0.3">
      <c r="B50" s="579" t="s">
        <v>553</v>
      </c>
      <c r="C50" s="580"/>
      <c r="D50" s="580"/>
      <c r="E50" s="580"/>
      <c r="F50" s="580"/>
      <c r="G50" s="580"/>
      <c r="H50" s="580"/>
      <c r="I50" s="580"/>
      <c r="J50" s="580"/>
      <c r="K50" s="581"/>
    </row>
    <row r="51" spans="2:11" ht="15" customHeight="1" x14ac:dyDescent="0.25">
      <c r="B51" s="51"/>
      <c r="C51" s="263" t="s">
        <v>554</v>
      </c>
      <c r="D51" s="589" t="s">
        <v>555</v>
      </c>
      <c r="E51" s="589"/>
      <c r="F51" s="589"/>
      <c r="G51" s="589"/>
      <c r="H51" s="589"/>
      <c r="I51" s="589"/>
      <c r="J51" s="589"/>
      <c r="K51" s="55"/>
    </row>
    <row r="52" spans="2:11" ht="15" customHeight="1" thickBot="1" x14ac:dyDescent="0.3">
      <c r="B52" s="56"/>
      <c r="C52" s="264" t="s">
        <v>448</v>
      </c>
      <c r="D52" s="440">
        <f>IF($C$6="Cattle on Feed",$G$52-1,IF($C$6="Lambs on Feed",$G$52-0.5,IF($C$6="Kids on Feed",$G$52-0.5,0)))</f>
        <v>0</v>
      </c>
      <c r="E52" s="440">
        <f>IF($C$6="Cattle on Feed",$G$52-0.5,IF($C$6="Lambs on Feed",$G$52-0.2,IF($C$6="Kids on Feed",$G$52-0.2,0)))</f>
        <v>0</v>
      </c>
      <c r="F52" s="440">
        <f>IF($C$6="Cattle on Feed",$G$52-0.25,IF($C$6="Lambs on Feed",$G$52-0.1,IF($C$6="Kids on Feed",$G$52-0.1,0)))</f>
        <v>0</v>
      </c>
      <c r="G52" s="442">
        <f>$G$10</f>
        <v>0</v>
      </c>
      <c r="H52" s="440">
        <f>IF($C$6="Cattle on Feed",$G$52+0.25,IF($C$6="Lambs on Feed",$G$52+0.1,IF($C$6="Kids on Feed",$G$52+0.1,0)))</f>
        <v>0</v>
      </c>
      <c r="I52" s="440">
        <f>IF($C$6="Cattle on Feed",$G$52+0.5,IF($C$6="Lambs on Feed",$G$52+0.2,IF($C$6="Kids on Feed",$G$52+0.2,0)))</f>
        <v>0</v>
      </c>
      <c r="J52" s="440">
        <f>IF($C$6="Cattle on Feed",$G$52+1,IF($C$6="Lambs on Feed",$G$52+0.5,IF($C$6="Kids on Feed",$G$52+0.5,0)))</f>
        <v>0</v>
      </c>
      <c r="K52" s="58"/>
    </row>
    <row r="53" spans="2:11" ht="15" customHeight="1" x14ac:dyDescent="0.25">
      <c r="B53" s="56"/>
      <c r="C53" s="266">
        <f>IF($C$6="Cattle on Feed",$C$57-100,IF($C$6="Lambs on Feed",$C$57-20,IF($C$6="Kids on Feed",$C$57-20,0)))</f>
        <v>0</v>
      </c>
      <c r="D53" s="441" t="e">
        <f t="shared" ref="D53:J61" si="2">(D$52*$C53)-$J$40</f>
        <v>#DIV/0!</v>
      </c>
      <c r="E53" s="441" t="e">
        <f t="shared" si="2"/>
        <v>#DIV/0!</v>
      </c>
      <c r="F53" s="441" t="e">
        <f t="shared" si="2"/>
        <v>#DIV/0!</v>
      </c>
      <c r="G53" s="443" t="e">
        <f t="shared" si="2"/>
        <v>#DIV/0!</v>
      </c>
      <c r="H53" s="441" t="e">
        <f t="shared" si="2"/>
        <v>#DIV/0!</v>
      </c>
      <c r="I53" s="441" t="e">
        <f t="shared" si="2"/>
        <v>#DIV/0!</v>
      </c>
      <c r="J53" s="441" t="e">
        <f t="shared" si="2"/>
        <v>#DIV/0!</v>
      </c>
      <c r="K53" s="58"/>
    </row>
    <row r="54" spans="2:11" ht="15" customHeight="1" x14ac:dyDescent="0.25">
      <c r="B54" s="56"/>
      <c r="C54" s="266">
        <f>IF($C$6="Cattle on Feed",$C$57-75,IF($C$6="Lambs on Feed",$C$57-15,IF($C$6="Kids on Feed",$C$57-15,0)))</f>
        <v>0</v>
      </c>
      <c r="D54" s="441" t="e">
        <f t="shared" si="2"/>
        <v>#DIV/0!</v>
      </c>
      <c r="E54" s="441" t="e">
        <f t="shared" si="2"/>
        <v>#DIV/0!</v>
      </c>
      <c r="F54" s="441" t="e">
        <f t="shared" si="2"/>
        <v>#DIV/0!</v>
      </c>
      <c r="G54" s="443" t="e">
        <f t="shared" si="2"/>
        <v>#DIV/0!</v>
      </c>
      <c r="H54" s="441" t="e">
        <f t="shared" si="2"/>
        <v>#DIV/0!</v>
      </c>
      <c r="I54" s="441" t="e">
        <f t="shared" si="2"/>
        <v>#DIV/0!</v>
      </c>
      <c r="J54" s="441" t="e">
        <f t="shared" si="2"/>
        <v>#DIV/0!</v>
      </c>
      <c r="K54" s="58"/>
    </row>
    <row r="55" spans="2:11" ht="15" customHeight="1" x14ac:dyDescent="0.25">
      <c r="B55" s="56"/>
      <c r="C55" s="266">
        <f>IF($C$6="Cattle on Feed",$C$57-50,IF($C$6="Lambs on Feed",$C$57-10,IF($C$6="Kids on Feed",$C$57-10,0)))</f>
        <v>0</v>
      </c>
      <c r="D55" s="441" t="e">
        <f t="shared" si="2"/>
        <v>#DIV/0!</v>
      </c>
      <c r="E55" s="441" t="e">
        <f t="shared" si="2"/>
        <v>#DIV/0!</v>
      </c>
      <c r="F55" s="441" t="e">
        <f t="shared" si="2"/>
        <v>#DIV/0!</v>
      </c>
      <c r="G55" s="443" t="e">
        <f t="shared" si="2"/>
        <v>#DIV/0!</v>
      </c>
      <c r="H55" s="441" t="e">
        <f t="shared" si="2"/>
        <v>#DIV/0!</v>
      </c>
      <c r="I55" s="441" t="e">
        <f t="shared" si="2"/>
        <v>#DIV/0!</v>
      </c>
      <c r="J55" s="441" t="e">
        <f t="shared" si="2"/>
        <v>#DIV/0!</v>
      </c>
      <c r="K55" s="58"/>
    </row>
    <row r="56" spans="2:11" ht="15" customHeight="1" x14ac:dyDescent="0.25">
      <c r="B56" s="56"/>
      <c r="C56" s="266">
        <f>IF($C$6="Cattle on Feed",$C$57-25,IF($C$6="Lambs on Feed",$C$57-5,IF($C$6="Kids on Feed",$C$57-5,0)))</f>
        <v>0</v>
      </c>
      <c r="D56" s="441" t="e">
        <f t="shared" si="2"/>
        <v>#DIV/0!</v>
      </c>
      <c r="E56" s="441" t="e">
        <f t="shared" si="2"/>
        <v>#DIV/0!</v>
      </c>
      <c r="F56" s="441" t="e">
        <f t="shared" si="2"/>
        <v>#DIV/0!</v>
      </c>
      <c r="G56" s="443" t="e">
        <f t="shared" si="2"/>
        <v>#DIV/0!</v>
      </c>
      <c r="H56" s="441" t="e">
        <f t="shared" si="2"/>
        <v>#DIV/0!</v>
      </c>
      <c r="I56" s="441" t="e">
        <f t="shared" si="2"/>
        <v>#DIV/0!</v>
      </c>
      <c r="J56" s="441" t="e">
        <f t="shared" si="2"/>
        <v>#DIV/0!</v>
      </c>
      <c r="K56" s="58"/>
    </row>
    <row r="57" spans="2:11" ht="15" customHeight="1" x14ac:dyDescent="0.25">
      <c r="B57" s="56"/>
      <c r="C57" s="444">
        <f>$F$10</f>
        <v>0</v>
      </c>
      <c r="D57" s="443" t="e">
        <f t="shared" si="2"/>
        <v>#DIV/0!</v>
      </c>
      <c r="E57" s="443" t="e">
        <f t="shared" si="2"/>
        <v>#DIV/0!</v>
      </c>
      <c r="F57" s="443" t="e">
        <f t="shared" si="2"/>
        <v>#DIV/0!</v>
      </c>
      <c r="G57" s="443" t="e">
        <f t="shared" si="2"/>
        <v>#DIV/0!</v>
      </c>
      <c r="H57" s="443" t="e">
        <f t="shared" si="2"/>
        <v>#DIV/0!</v>
      </c>
      <c r="I57" s="443" t="e">
        <f t="shared" si="2"/>
        <v>#DIV/0!</v>
      </c>
      <c r="J57" s="443" t="e">
        <f t="shared" si="2"/>
        <v>#DIV/0!</v>
      </c>
      <c r="K57" s="58"/>
    </row>
    <row r="58" spans="2:11" ht="15" customHeight="1" x14ac:dyDescent="0.25">
      <c r="B58" s="56"/>
      <c r="C58" s="266">
        <f>IF($C$6="Cattle on Feed",$C$57+25,IF($C$6="Lambs on Feed",$C$57+5,IF($C$6="Kids on Feed",$C$57+5,0)))</f>
        <v>0</v>
      </c>
      <c r="D58" s="441" t="e">
        <f t="shared" si="2"/>
        <v>#DIV/0!</v>
      </c>
      <c r="E58" s="441" t="e">
        <f t="shared" si="2"/>
        <v>#DIV/0!</v>
      </c>
      <c r="F58" s="441" t="e">
        <f t="shared" si="2"/>
        <v>#DIV/0!</v>
      </c>
      <c r="G58" s="443" t="e">
        <f t="shared" si="2"/>
        <v>#DIV/0!</v>
      </c>
      <c r="H58" s="441" t="e">
        <f t="shared" si="2"/>
        <v>#DIV/0!</v>
      </c>
      <c r="I58" s="441" t="e">
        <f t="shared" si="2"/>
        <v>#DIV/0!</v>
      </c>
      <c r="J58" s="441" t="e">
        <f t="shared" si="2"/>
        <v>#DIV/0!</v>
      </c>
      <c r="K58" s="58"/>
    </row>
    <row r="59" spans="2:11" ht="15" customHeight="1" x14ac:dyDescent="0.25">
      <c r="B59" s="56"/>
      <c r="C59" s="266">
        <f>IF($C$6="Cattle on Feed",$C$57+50,IF($C$6="Lambs on Feed",$C$57+10,IF($C$6="Kids on Feed",$C$57+10,0)))</f>
        <v>0</v>
      </c>
      <c r="D59" s="441" t="e">
        <f t="shared" si="2"/>
        <v>#DIV/0!</v>
      </c>
      <c r="E59" s="441" t="e">
        <f t="shared" si="2"/>
        <v>#DIV/0!</v>
      </c>
      <c r="F59" s="441" t="e">
        <f t="shared" si="2"/>
        <v>#DIV/0!</v>
      </c>
      <c r="G59" s="443" t="e">
        <f t="shared" si="2"/>
        <v>#DIV/0!</v>
      </c>
      <c r="H59" s="441" t="e">
        <f t="shared" si="2"/>
        <v>#DIV/0!</v>
      </c>
      <c r="I59" s="441" t="e">
        <f t="shared" si="2"/>
        <v>#DIV/0!</v>
      </c>
      <c r="J59" s="441" t="e">
        <f t="shared" si="2"/>
        <v>#DIV/0!</v>
      </c>
      <c r="K59" s="58"/>
    </row>
    <row r="60" spans="2:11" ht="15" customHeight="1" x14ac:dyDescent="0.25">
      <c r="B60" s="56"/>
      <c r="C60" s="266">
        <f>IF($C$6="Cattle on Feed",$C$57+75,IF($C$6="Lambs on Feed",$C$57+15,IF($C$6="Kids on Feed",$C$57+15,0)))</f>
        <v>0</v>
      </c>
      <c r="D60" s="441" t="e">
        <f t="shared" si="2"/>
        <v>#DIV/0!</v>
      </c>
      <c r="E60" s="441" t="e">
        <f t="shared" si="2"/>
        <v>#DIV/0!</v>
      </c>
      <c r="F60" s="441" t="e">
        <f t="shared" si="2"/>
        <v>#DIV/0!</v>
      </c>
      <c r="G60" s="443" t="e">
        <f t="shared" si="2"/>
        <v>#DIV/0!</v>
      </c>
      <c r="H60" s="441" t="e">
        <f t="shared" si="2"/>
        <v>#DIV/0!</v>
      </c>
      <c r="I60" s="441" t="e">
        <f t="shared" si="2"/>
        <v>#DIV/0!</v>
      </c>
      <c r="J60" s="441" t="e">
        <f t="shared" si="2"/>
        <v>#DIV/0!</v>
      </c>
      <c r="K60" s="58"/>
    </row>
    <row r="61" spans="2:11" ht="15" customHeight="1" x14ac:dyDescent="0.25">
      <c r="B61" s="56"/>
      <c r="C61" s="266">
        <f>IF($C$6="Cattle on Feed",$C$57+100,IF($C$6="Lambs on Feed",$C$57+20,IF($C$6="Kids on Feed",$C$57+20,0)))</f>
        <v>0</v>
      </c>
      <c r="D61" s="441" t="e">
        <f t="shared" si="2"/>
        <v>#DIV/0!</v>
      </c>
      <c r="E61" s="441" t="e">
        <f t="shared" si="2"/>
        <v>#DIV/0!</v>
      </c>
      <c r="F61" s="441" t="e">
        <f t="shared" si="2"/>
        <v>#DIV/0!</v>
      </c>
      <c r="G61" s="443" t="e">
        <f t="shared" si="2"/>
        <v>#DIV/0!</v>
      </c>
      <c r="H61" s="441" t="e">
        <f t="shared" si="2"/>
        <v>#DIV/0!</v>
      </c>
      <c r="I61" s="441" t="e">
        <f t="shared" si="2"/>
        <v>#DIV/0!</v>
      </c>
      <c r="J61" s="441" t="e">
        <f t="shared" si="2"/>
        <v>#DIV/0!</v>
      </c>
      <c r="K61" s="58"/>
    </row>
    <row r="62" spans="2:11" ht="4.9000000000000004" customHeight="1" thickBot="1" x14ac:dyDescent="0.3">
      <c r="B62" s="59"/>
      <c r="C62" s="261"/>
      <c r="D62" s="270"/>
      <c r="E62" s="270"/>
      <c r="F62" s="270"/>
      <c r="G62" s="270"/>
      <c r="H62" s="271"/>
      <c r="I62" s="271"/>
      <c r="J62" s="271"/>
      <c r="K62" s="60"/>
    </row>
    <row r="63" spans="2:11" ht="15" customHeight="1" x14ac:dyDescent="0.25">
      <c r="C63" s="259"/>
      <c r="D63" s="259"/>
      <c r="E63" s="259"/>
      <c r="F63" s="259"/>
      <c r="G63" s="259"/>
      <c r="H63" s="260"/>
      <c r="I63" s="260"/>
      <c r="J63" s="260"/>
    </row>
    <row r="74" spans="29:30" ht="15" customHeight="1" x14ac:dyDescent="0.25">
      <c r="AC74" s="551" t="s">
        <v>428</v>
      </c>
      <c r="AD74" s="551"/>
    </row>
    <row r="75" spans="29:30" ht="15" customHeight="1" x14ac:dyDescent="0.25">
      <c r="AC75" s="24" t="s">
        <v>429</v>
      </c>
      <c r="AD75" s="24"/>
    </row>
    <row r="76" spans="29:30" ht="15" customHeight="1" x14ac:dyDescent="0.25">
      <c r="AC76" s="404" t="s">
        <v>430</v>
      </c>
      <c r="AD76" s="249">
        <f>(General!E49*General!G49)+(General!E50*General!G50)+(General!E51*General!G51)+(General!E52*General!G52)+(General!E53*General!G53)+(General!E54*General!G54)</f>
        <v>0</v>
      </c>
    </row>
    <row r="77" spans="29:30" ht="15" customHeight="1" x14ac:dyDescent="0.25">
      <c r="AC77" s="405" t="s">
        <v>46</v>
      </c>
      <c r="AD77" s="251">
        <f>'Crop 5 - Input'!L80</f>
        <v>0</v>
      </c>
    </row>
    <row r="78" spans="29:30" ht="15" customHeight="1" x14ac:dyDescent="0.25">
      <c r="AC78" s="404" t="s">
        <v>76</v>
      </c>
      <c r="AD78" s="249">
        <f>SUM(AD76:AD77)</f>
        <v>0</v>
      </c>
    </row>
    <row r="79" spans="29:30" ht="15" customHeight="1" x14ac:dyDescent="0.25">
      <c r="AC79" s="24" t="s">
        <v>431</v>
      </c>
      <c r="AD79" s="249">
        <f>AD76*General!U58</f>
        <v>0</v>
      </c>
    </row>
    <row r="80" spans="29:30" ht="15" customHeight="1" thickBot="1" x14ac:dyDescent="0.3">
      <c r="AC80" s="252" t="s">
        <v>432</v>
      </c>
      <c r="AD80" s="253" t="e">
        <f>AD76*General!#REF!</f>
        <v>#REF!</v>
      </c>
    </row>
    <row r="81" spans="29:30" ht="15" customHeight="1" thickTop="1" x14ac:dyDescent="0.25">
      <c r="AC81" s="24" t="s">
        <v>168</v>
      </c>
      <c r="AD81" s="249" t="e">
        <f>AD78+AD79+AD80</f>
        <v>#REF!</v>
      </c>
    </row>
  </sheetData>
  <sheetProtection algorithmName="SHA-512" hashValue="Y9jZOhW/LWRqAjv/xHE/Nv7nuPUttwxXTT+9qrB5G6mA0fW/A+2XBX28p15Ch9v90xiqBZpuJBBXyXYWfO7eqg==" saltValue="ytQpxdnqfCq2yfJvqeTKMw==" spinCount="100000" sheet="1" objects="1" scenarios="1"/>
  <mergeCells count="16">
    <mergeCell ref="C27:D27"/>
    <mergeCell ref="B50:K50"/>
    <mergeCell ref="D51:J51"/>
    <mergeCell ref="AC74:AD74"/>
    <mergeCell ref="C20:F20"/>
    <mergeCell ref="I16:J16"/>
    <mergeCell ref="C19:F19"/>
    <mergeCell ref="C21:F21"/>
    <mergeCell ref="C22:F22"/>
    <mergeCell ref="C23:F23"/>
    <mergeCell ref="B15:K15"/>
    <mergeCell ref="C3:J3"/>
    <mergeCell ref="C4:J4"/>
    <mergeCell ref="C6:E6"/>
    <mergeCell ref="G6:H6"/>
    <mergeCell ref="B7:K7"/>
  </mergeCells>
  <printOptions horizontalCentered="1"/>
  <pageMargins left="0.45" right="0.45" top="0.5" bottom="0.5" header="0" footer="0"/>
  <pageSetup scale="84" orientation="portrait" horizontalDpi="4294967295" verticalDpi="4294967295"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88"/>
  <sheetViews>
    <sheetView showGridLines="0" showRowColHeaders="0" zoomScaleNormal="100" workbookViewId="0">
      <pane ySplit="6" topLeftCell="A128" activePane="bottomLeft" state="frozen"/>
      <selection pane="bottomLeft" activeCell="D3" sqref="D3:Q3"/>
    </sheetView>
  </sheetViews>
  <sheetFormatPr defaultColWidth="8.85546875" defaultRowHeight="15" customHeight="1" x14ac:dyDescent="0.25"/>
  <cols>
    <col min="1" max="1" width="4.7109375" style="1" customWidth="1"/>
    <col min="2" max="2" width="0.85546875" style="1" customWidth="1"/>
    <col min="3" max="3" width="1.7109375" style="1" customWidth="1"/>
    <col min="4" max="4" width="31.85546875" style="1" customWidth="1"/>
    <col min="5" max="5" width="10.85546875" style="1" customWidth="1"/>
    <col min="6" max="17" width="9.85546875" style="1" customWidth="1"/>
    <col min="18" max="18" width="0.85546875" style="1" customWidth="1"/>
    <col min="19" max="16384" width="8.85546875" style="1"/>
  </cols>
  <sheetData>
    <row r="1" spans="1:20" ht="15" customHeight="1" x14ac:dyDescent="0.25">
      <c r="B1" s="102"/>
      <c r="C1" s="102"/>
      <c r="D1" s="102"/>
      <c r="E1" s="102"/>
      <c r="F1" s="102"/>
      <c r="G1" s="102"/>
      <c r="H1" s="102"/>
      <c r="I1" s="102"/>
      <c r="J1" s="102"/>
      <c r="K1" s="102"/>
      <c r="L1" s="102"/>
      <c r="M1" s="102"/>
      <c r="N1" s="102"/>
      <c r="O1" s="102"/>
      <c r="P1" s="102"/>
      <c r="Q1" s="102"/>
    </row>
    <row r="2" spans="1:20" ht="20.100000000000001" customHeight="1" x14ac:dyDescent="0.25">
      <c r="D2" s="595" t="s">
        <v>479</v>
      </c>
      <c r="E2" s="595"/>
      <c r="F2" s="595"/>
      <c r="G2" s="595"/>
      <c r="H2" s="595"/>
      <c r="I2" s="595"/>
      <c r="J2" s="595"/>
      <c r="K2" s="595"/>
      <c r="L2" s="319">
        <f>'Basic Information'!D4</f>
        <v>2024</v>
      </c>
      <c r="M2" s="319"/>
      <c r="N2" s="319"/>
      <c r="O2" s="319"/>
      <c r="P2" s="319"/>
      <c r="Q2" s="319"/>
    </row>
    <row r="3" spans="1:20" ht="20.100000000000001" customHeight="1" x14ac:dyDescent="0.25">
      <c r="D3" s="598" t="str">
        <f>'Basic Information'!D2</f>
        <v>Beta Test</v>
      </c>
      <c r="E3" s="598"/>
      <c r="F3" s="598"/>
      <c r="G3" s="598"/>
      <c r="H3" s="598"/>
      <c r="I3" s="598"/>
      <c r="J3" s="598"/>
      <c r="K3" s="598"/>
      <c r="L3" s="598"/>
      <c r="M3" s="598"/>
      <c r="N3" s="598"/>
      <c r="O3" s="598"/>
      <c r="P3" s="598"/>
      <c r="Q3" s="598"/>
    </row>
    <row r="4" spans="1:20" ht="15" customHeight="1" thickBot="1" x14ac:dyDescent="0.3">
      <c r="B4" s="103"/>
      <c r="C4" s="103"/>
      <c r="D4" s="103"/>
      <c r="E4" s="103"/>
      <c r="F4" s="103"/>
      <c r="G4" s="103"/>
      <c r="H4" s="103"/>
      <c r="I4" s="103"/>
      <c r="J4" s="103"/>
      <c r="K4" s="103"/>
      <c r="L4" s="103"/>
      <c r="M4" s="103"/>
      <c r="N4" s="103"/>
      <c r="O4" s="103"/>
      <c r="P4" s="103"/>
      <c r="Q4" s="103"/>
    </row>
    <row r="5" spans="1:20" ht="15" customHeight="1" thickBot="1" x14ac:dyDescent="0.3">
      <c r="B5" s="103"/>
      <c r="C5" s="103"/>
      <c r="D5" s="103"/>
      <c r="E5" s="104" t="s">
        <v>142</v>
      </c>
      <c r="F5" s="105" t="s">
        <v>337</v>
      </c>
      <c r="G5" s="105" t="s">
        <v>338</v>
      </c>
      <c r="H5" s="105" t="s">
        <v>339</v>
      </c>
      <c r="I5" s="105" t="s">
        <v>340</v>
      </c>
      <c r="J5" s="105" t="s">
        <v>341</v>
      </c>
      <c r="K5" s="105" t="s">
        <v>342</v>
      </c>
      <c r="L5" s="105" t="s">
        <v>343</v>
      </c>
      <c r="M5" s="105" t="s">
        <v>344</v>
      </c>
      <c r="N5" s="105" t="s">
        <v>345</v>
      </c>
      <c r="O5" s="105" t="s">
        <v>346</v>
      </c>
      <c r="P5" s="105" t="s">
        <v>347</v>
      </c>
      <c r="Q5" s="105" t="s">
        <v>348</v>
      </c>
    </row>
    <row r="6" spans="1:20" ht="4.3499999999999996" customHeight="1" x14ac:dyDescent="0.25">
      <c r="B6" s="102"/>
      <c r="C6" s="102"/>
      <c r="D6" s="102"/>
      <c r="E6" s="102"/>
      <c r="F6" s="102"/>
      <c r="G6" s="102"/>
      <c r="H6" s="102"/>
      <c r="I6" s="102"/>
      <c r="J6" s="102"/>
      <c r="K6" s="102"/>
      <c r="L6" s="102"/>
      <c r="M6" s="102"/>
      <c r="N6" s="102"/>
      <c r="O6" s="102"/>
      <c r="P6" s="102"/>
      <c r="Q6" s="102"/>
    </row>
    <row r="7" spans="1:20" ht="15" customHeight="1" x14ac:dyDescent="0.25">
      <c r="A7" s="4"/>
      <c r="B7" s="4"/>
      <c r="C7" s="107" t="s">
        <v>143</v>
      </c>
      <c r="D7" s="106"/>
      <c r="E7" s="109"/>
      <c r="F7" s="106"/>
      <c r="G7" s="106"/>
      <c r="H7" s="106"/>
      <c r="I7" s="106"/>
      <c r="J7" s="106"/>
      <c r="K7" s="106"/>
      <c r="L7" s="106"/>
      <c r="M7" s="106"/>
      <c r="N7" s="106"/>
      <c r="O7" s="106"/>
      <c r="P7" s="106"/>
      <c r="Q7" s="106"/>
      <c r="R7" s="4"/>
      <c r="T7" s="110"/>
    </row>
    <row r="8" spans="1:20" ht="15" customHeight="1" x14ac:dyDescent="0.25">
      <c r="A8" s="4"/>
      <c r="B8" s="106"/>
      <c r="C8" s="106"/>
      <c r="D8" s="117" t="str">
        <f>'Basic Information'!D10</f>
        <v>Crop</v>
      </c>
      <c r="E8" s="112">
        <f t="shared" ref="E8:E12" si="0">SUM(F8:Q8)</f>
        <v>0</v>
      </c>
      <c r="F8" s="101">
        <f>('Crop 1 - Input'!$L$14*'Crop 1 - Input'!P$14)+('Crop 1 - Input'!$L$15*'Crop 1 - Input'!P$15)+('Crop 1 - Input'!$L$16*'Crop 1 - Input'!P$16)+('Crop 1 - Input'!$L$17*'Crop 1 - Input'!P$17)</f>
        <v>0</v>
      </c>
      <c r="G8" s="101">
        <f>('Crop 1 - Input'!$L$14*'Crop 1 - Input'!Q$14)+('Crop 1 - Input'!$L$15*'Crop 1 - Input'!Q$15)+('Crop 1 - Input'!$L$16*'Crop 1 - Input'!Q$16)+('Crop 1 - Input'!$L$17*'Crop 1 - Input'!Q$17)</f>
        <v>0</v>
      </c>
      <c r="H8" s="101">
        <f>('Crop 1 - Input'!$L$14*'Crop 1 - Input'!R$14)+('Crop 1 - Input'!$L$15*'Crop 1 - Input'!R$15)+('Crop 1 - Input'!$L$16*'Crop 1 - Input'!R$16)+('Crop 1 - Input'!$L$17*'Crop 1 - Input'!R$17)</f>
        <v>0</v>
      </c>
      <c r="I8" s="101">
        <f>('Crop 1 - Input'!$L$14*'Crop 1 - Input'!S$14)+('Crop 1 - Input'!$L$15*'Crop 1 - Input'!S$15)+('Crop 1 - Input'!$L$16*'Crop 1 - Input'!S$16)+('Crop 1 - Input'!$L$17*'Crop 1 - Input'!S$17)</f>
        <v>0</v>
      </c>
      <c r="J8" s="101">
        <f>('Crop 1 - Input'!$L$14*'Crop 1 - Input'!T$14)+('Crop 1 - Input'!$L$15*'Crop 1 - Input'!T$15)+('Crop 1 - Input'!$L$16*'Crop 1 - Input'!T$16)+('Crop 1 - Input'!$L$17*'Crop 1 - Input'!T$17)</f>
        <v>0</v>
      </c>
      <c r="K8" s="101">
        <f>('Crop 1 - Input'!$L$14*'Crop 1 - Input'!U$14)+('Crop 1 - Input'!$L$15*'Crop 1 - Input'!U$15)+('Crop 1 - Input'!$L$16*'Crop 1 - Input'!U$16)+('Crop 1 - Input'!$L$17*'Crop 1 - Input'!U$17)</f>
        <v>0</v>
      </c>
      <c r="L8" s="101">
        <f>('Crop 1 - Input'!$L$14*'Crop 1 - Input'!V$14)+('Crop 1 - Input'!$L$15*'Crop 1 - Input'!V$15)+('Crop 1 - Input'!$L$16*'Crop 1 - Input'!V$16)+('Crop 1 - Input'!$L$17*'Crop 1 - Input'!V$17)</f>
        <v>0</v>
      </c>
      <c r="M8" s="101">
        <f>('Crop 1 - Input'!$L$14*'Crop 1 - Input'!W$14)+('Crop 1 - Input'!$L$15*'Crop 1 - Input'!W$15)+('Crop 1 - Input'!$L$16*'Crop 1 - Input'!W$16)+('Crop 1 - Input'!$L$17*'Crop 1 - Input'!W$17)</f>
        <v>0</v>
      </c>
      <c r="N8" s="101">
        <f>('Crop 1 - Input'!$L$14*'Crop 1 - Input'!X$14)+('Crop 1 - Input'!$L$15*'Crop 1 - Input'!X$15)+('Crop 1 - Input'!$L$16*'Crop 1 - Input'!X$16)+('Crop 1 - Input'!$L$17*'Crop 1 - Input'!X$17)</f>
        <v>0</v>
      </c>
      <c r="O8" s="101">
        <f>('Crop 1 - Input'!$L$14*'Crop 1 - Input'!Y$14)+('Crop 1 - Input'!$L$15*'Crop 1 - Input'!Y$15)+('Crop 1 - Input'!$L$16*'Crop 1 - Input'!Y$16)+('Crop 1 - Input'!$L$17*'Crop 1 - Input'!Y$17)</f>
        <v>0</v>
      </c>
      <c r="P8" s="101">
        <f>('Crop 1 - Input'!$L$14*'Crop 1 - Input'!Z$14)+('Crop 1 - Input'!$L$15*'Crop 1 - Input'!Z$15)+('Crop 1 - Input'!$L$16*'Crop 1 - Input'!Z$16)+('Crop 1 - Input'!$L$17*'Crop 1 - Input'!Z$17)</f>
        <v>0</v>
      </c>
      <c r="Q8" s="101">
        <f>('Crop 1 - Input'!$L$14*'Crop 1 - Input'!AA$14)+('Crop 1 - Input'!$L$15*'Crop 1 - Input'!AA$15)+('Crop 1 - Input'!$L$16*'Crop 1 - Input'!AA$16)+('Crop 1 - Input'!$L$17*'Crop 1 - Input'!AA$17)</f>
        <v>0</v>
      </c>
      <c r="R8" s="4"/>
    </row>
    <row r="9" spans="1:20" ht="15" customHeight="1" x14ac:dyDescent="0.25">
      <c r="A9" s="4"/>
      <c r="B9" s="106"/>
      <c r="C9" s="106"/>
      <c r="D9" s="117" t="str">
        <f>'Basic Information'!D12</f>
        <v>Crop</v>
      </c>
      <c r="E9" s="112">
        <f t="shared" si="0"/>
        <v>0</v>
      </c>
      <c r="F9" s="101">
        <f>('Crop 2 - Input'!$L$14*'Crop 2 - Input'!P$14)+('Crop 2 - Input'!$L$15*'Crop 2 - Input'!P$15)+('Crop 2 - Input'!$L$16*'Crop 2 - Input'!P$16)+('Crop 2 - Input'!$L$17*'Crop 2 - Input'!P$17)</f>
        <v>0</v>
      </c>
      <c r="G9" s="101">
        <f>('Crop 2 - Input'!$L$14*'Crop 2 - Input'!Q$14)+('Crop 2 - Input'!$L$15*'Crop 2 - Input'!Q$15)+('Crop 2 - Input'!$L$16*'Crop 2 - Input'!Q$16)+('Crop 2 - Input'!$L$17*'Crop 2 - Input'!Q$17)</f>
        <v>0</v>
      </c>
      <c r="H9" s="101">
        <f>('Crop 2 - Input'!$L$14*'Crop 2 - Input'!R$14)+('Crop 2 - Input'!$L$15*'Crop 2 - Input'!R$15)+('Crop 2 - Input'!$L$16*'Crop 2 - Input'!R$16)+('Crop 2 - Input'!$L$17*'Crop 2 - Input'!R$17)</f>
        <v>0</v>
      </c>
      <c r="I9" s="101">
        <f>('Crop 2 - Input'!$L$14*'Crop 2 - Input'!S$14)+('Crop 2 - Input'!$L$15*'Crop 2 - Input'!S$15)+('Crop 2 - Input'!$L$16*'Crop 2 - Input'!S$16)+('Crop 2 - Input'!$L$17*'Crop 2 - Input'!S$17)</f>
        <v>0</v>
      </c>
      <c r="J9" s="101">
        <f>('Crop 2 - Input'!$L$14*'Crop 2 - Input'!T$14)+('Crop 2 - Input'!$L$15*'Crop 2 - Input'!T$15)+('Crop 2 - Input'!$L$16*'Crop 2 - Input'!T$16)+('Crop 2 - Input'!$L$17*'Crop 2 - Input'!T$17)</f>
        <v>0</v>
      </c>
      <c r="K9" s="101">
        <f>('Crop 2 - Input'!$L$14*'Crop 2 - Input'!U$14)+('Crop 2 - Input'!$L$15*'Crop 2 - Input'!U$15)+('Crop 2 - Input'!$L$16*'Crop 2 - Input'!U$16)+('Crop 2 - Input'!$L$17*'Crop 2 - Input'!U$17)</f>
        <v>0</v>
      </c>
      <c r="L9" s="101">
        <f>('Crop 2 - Input'!$L$14*'Crop 2 - Input'!V$14)+('Crop 2 - Input'!$L$15*'Crop 2 - Input'!V$15)+('Crop 2 - Input'!$L$16*'Crop 2 - Input'!V$16)+('Crop 2 - Input'!$L$17*'Crop 2 - Input'!V$17)</f>
        <v>0</v>
      </c>
      <c r="M9" s="101">
        <f>('Crop 2 - Input'!$L$14*'Crop 2 - Input'!W$14)+('Crop 2 - Input'!$L$15*'Crop 2 - Input'!W$15)+('Crop 2 - Input'!$L$16*'Crop 2 - Input'!W$16)+('Crop 2 - Input'!$L$17*'Crop 2 - Input'!W$17)</f>
        <v>0</v>
      </c>
      <c r="N9" s="101">
        <f>('Crop 2 - Input'!$L$14*'Crop 2 - Input'!X$14)+('Crop 2 - Input'!$L$15*'Crop 2 - Input'!X$15)+('Crop 2 - Input'!$L$16*'Crop 2 - Input'!X$16)+('Crop 2 - Input'!$L$17*'Crop 2 - Input'!X$17)</f>
        <v>0</v>
      </c>
      <c r="O9" s="101">
        <f>('Crop 2 - Input'!$L$14*'Crop 2 - Input'!Y$14)+('Crop 2 - Input'!$L$15*'Crop 2 - Input'!Y$15)+('Crop 2 - Input'!$L$16*'Crop 2 - Input'!Y$16)+('Crop 2 - Input'!$L$17*'Crop 2 - Input'!Y$17)</f>
        <v>0</v>
      </c>
      <c r="P9" s="101">
        <f>('Crop 2 - Input'!$L$14*'Crop 2 - Input'!Z$14)+('Crop 2 - Input'!$L$15*'Crop 2 - Input'!Z$15)+('Crop 2 - Input'!$L$16*'Crop 2 - Input'!Z$16)+('Crop 2 - Input'!$L$17*'Crop 2 - Input'!Z$17)</f>
        <v>0</v>
      </c>
      <c r="Q9" s="101">
        <f>('Crop 2 - Input'!$L$14*'Crop 2 - Input'!AA$14)+('Crop 2 - Input'!$L$15*'Crop 2 - Input'!AA$15)+('Crop 2 - Input'!$L$16*'Crop 2 - Input'!AA$16)+('Crop 2 - Input'!$L$17*'Crop 2 - Input'!AA$17)</f>
        <v>0</v>
      </c>
      <c r="R9" s="4"/>
    </row>
    <row r="10" spans="1:20" ht="15" customHeight="1" x14ac:dyDescent="0.25">
      <c r="A10" s="4"/>
      <c r="B10" s="106"/>
      <c r="C10" s="106"/>
      <c r="D10" s="117" t="str">
        <f>'Basic Information'!D14</f>
        <v>Crop</v>
      </c>
      <c r="E10" s="112">
        <f t="shared" si="0"/>
        <v>0</v>
      </c>
      <c r="F10" s="101">
        <f>('Crop 3 - Input'!$L$14*'Crop 3 - Input'!P$14)+('Crop 3 - Input'!$L$15*'Crop 3 - Input'!P$15)+('Crop 3 - Input'!$L$16*'Crop 3 - Input'!P$16)+('Crop 3 - Input'!$L$17*'Crop 3 - Input'!P$17)</f>
        <v>0</v>
      </c>
      <c r="G10" s="101">
        <f>('Crop 3 - Input'!$L$14*'Crop 3 - Input'!Q$14)+('Crop 3 - Input'!$L$15*'Crop 3 - Input'!Q$15)+('Crop 3 - Input'!$L$16*'Crop 3 - Input'!Q$16)+('Crop 3 - Input'!$L$17*'Crop 3 - Input'!Q$17)</f>
        <v>0</v>
      </c>
      <c r="H10" s="101">
        <f>('Crop 3 - Input'!$L$14*'Crop 3 - Input'!R$14)+('Crop 3 - Input'!$L$15*'Crop 3 - Input'!R$15)+('Crop 3 - Input'!$L$16*'Crop 3 - Input'!R$16)+('Crop 3 - Input'!$L$17*'Crop 3 - Input'!R$17)</f>
        <v>0</v>
      </c>
      <c r="I10" s="101">
        <f>('Crop 3 - Input'!$L$14*'Crop 3 - Input'!S$14)+('Crop 3 - Input'!$L$15*'Crop 3 - Input'!S$15)+('Crop 3 - Input'!$L$16*'Crop 3 - Input'!S$16)+('Crop 3 - Input'!$L$17*'Crop 3 - Input'!S$17)</f>
        <v>0</v>
      </c>
      <c r="J10" s="101">
        <f>('Crop 3 - Input'!$L$14*'Crop 3 - Input'!T$14)+('Crop 3 - Input'!$L$15*'Crop 3 - Input'!T$15)+('Crop 3 - Input'!$L$16*'Crop 3 - Input'!T$16)+('Crop 3 - Input'!$L$17*'Crop 3 - Input'!T$17)</f>
        <v>0</v>
      </c>
      <c r="K10" s="101">
        <f>('Crop 3 - Input'!$L$14*'Crop 3 - Input'!U$14)+('Crop 3 - Input'!$L$15*'Crop 3 - Input'!U$15)+('Crop 3 - Input'!$L$16*'Crop 3 - Input'!U$16)+('Crop 3 - Input'!$L$17*'Crop 3 - Input'!U$17)</f>
        <v>0</v>
      </c>
      <c r="L10" s="101">
        <f>('Crop 3 - Input'!$L$14*'Crop 3 - Input'!V$14)+('Crop 3 - Input'!$L$15*'Crop 3 - Input'!V$15)+('Crop 3 - Input'!$L$16*'Crop 3 - Input'!V$16)+('Crop 3 - Input'!$L$17*'Crop 3 - Input'!V$17)</f>
        <v>0</v>
      </c>
      <c r="M10" s="101">
        <f>('Crop 3 - Input'!$L$14*'Crop 3 - Input'!W$14)+('Crop 3 - Input'!$L$15*'Crop 3 - Input'!W$15)+('Crop 3 - Input'!$L$16*'Crop 3 - Input'!W$16)+('Crop 3 - Input'!$L$17*'Crop 3 - Input'!W$17)</f>
        <v>0</v>
      </c>
      <c r="N10" s="101">
        <f>('Crop 3 - Input'!$L$14*'Crop 3 - Input'!X$14)+('Crop 3 - Input'!$L$15*'Crop 3 - Input'!X$15)+('Crop 3 - Input'!$L$16*'Crop 3 - Input'!X$16)+('Crop 3 - Input'!$L$17*'Crop 3 - Input'!X$17)</f>
        <v>0</v>
      </c>
      <c r="O10" s="101">
        <f>('Crop 3 - Input'!$L$14*'Crop 3 - Input'!Y$14)+('Crop 3 - Input'!$L$15*'Crop 3 - Input'!Y$15)+('Crop 3 - Input'!$L$16*'Crop 3 - Input'!Y$16)+('Crop 3 - Input'!$L$17*'Crop 3 - Input'!Y$17)</f>
        <v>0</v>
      </c>
      <c r="P10" s="101">
        <f>('Crop 3 - Input'!$L$14*'Crop 3 - Input'!Z$14)+('Crop 3 - Input'!$L$15*'Crop 3 - Input'!Z$15)+('Crop 3 - Input'!$L$16*'Crop 3 - Input'!Z$16)+('Crop 3 - Input'!$L$17*'Crop 3 - Input'!Z$17)</f>
        <v>0</v>
      </c>
      <c r="Q10" s="101">
        <f>('Crop 3 - Input'!$L$14*'Crop 3 - Input'!AA$14)+('Crop 3 - Input'!$L$15*'Crop 3 - Input'!AA$15)+('Crop 3 - Input'!$L$16*'Crop 3 - Input'!AA$16)+('Crop 3 - Input'!$L$17*'Crop 3 - Input'!AA$17)</f>
        <v>0</v>
      </c>
      <c r="R10" s="4"/>
    </row>
    <row r="11" spans="1:20" ht="15" customHeight="1" x14ac:dyDescent="0.25">
      <c r="A11" s="4"/>
      <c r="B11" s="106"/>
      <c r="C11" s="106"/>
      <c r="D11" s="117" t="str">
        <f>'Basic Information'!D16</f>
        <v>Crop</v>
      </c>
      <c r="E11" s="112">
        <f t="shared" si="0"/>
        <v>0</v>
      </c>
      <c r="F11" s="101">
        <f>('Crop 4 - Input'!$L$14*'Crop 4 - Input'!P$14)+('Crop 4 - Input'!$L$15*'Crop 4 - Input'!P$15)+('Crop 4 - Input'!$L$16*'Crop 4 - Input'!P$16)+('Crop 4 - Input'!$L$17*'Crop 4 - Input'!P$17)</f>
        <v>0</v>
      </c>
      <c r="G11" s="101">
        <f>('Crop 4 - Input'!$L$14*'Crop 4 - Input'!Q$14)+('Crop 4 - Input'!$L$15*'Crop 4 - Input'!Q$15)+('Crop 4 - Input'!$L$16*'Crop 4 - Input'!Q$16)+('Crop 4 - Input'!$L$17*'Crop 4 - Input'!Q$17)</f>
        <v>0</v>
      </c>
      <c r="H11" s="101">
        <f>('Crop 4 - Input'!$L$14*'Crop 4 - Input'!R$14)+('Crop 4 - Input'!$L$15*'Crop 4 - Input'!R$15)+('Crop 4 - Input'!$L$16*'Crop 4 - Input'!R$16)+('Crop 4 - Input'!$L$17*'Crop 4 - Input'!R$17)</f>
        <v>0</v>
      </c>
      <c r="I11" s="101">
        <f>('Crop 4 - Input'!$L$14*'Crop 4 - Input'!S$14)+('Crop 4 - Input'!$L$15*'Crop 4 - Input'!S$15)+('Crop 4 - Input'!$L$16*'Crop 4 - Input'!S$16)+('Crop 4 - Input'!$L$17*'Crop 4 - Input'!S$17)</f>
        <v>0</v>
      </c>
      <c r="J11" s="101">
        <f>('Crop 4 - Input'!$L$14*'Crop 4 - Input'!T$14)+('Crop 4 - Input'!$L$15*'Crop 4 - Input'!T$15)+('Crop 4 - Input'!$L$16*'Crop 4 - Input'!T$16)+('Crop 4 - Input'!$L$17*'Crop 4 - Input'!T$17)</f>
        <v>0</v>
      </c>
      <c r="K11" s="101">
        <f>('Crop 4 - Input'!$L$14*'Crop 4 - Input'!U$14)+('Crop 4 - Input'!$L$15*'Crop 4 - Input'!U$15)+('Crop 4 - Input'!$L$16*'Crop 4 - Input'!U$16)+('Crop 4 - Input'!$L$17*'Crop 4 - Input'!U$17)</f>
        <v>0</v>
      </c>
      <c r="L11" s="101">
        <f>('Crop 4 - Input'!$L$14*'Crop 4 - Input'!V$14)+('Crop 4 - Input'!$L$15*'Crop 4 - Input'!V$15)+('Crop 4 - Input'!$L$16*'Crop 4 - Input'!V$16)+('Crop 4 - Input'!$L$17*'Crop 4 - Input'!V$17)</f>
        <v>0</v>
      </c>
      <c r="M11" s="101">
        <f>('Crop 4 - Input'!$L$14*'Crop 4 - Input'!W$14)+('Crop 4 - Input'!$L$15*'Crop 4 - Input'!W$15)+('Crop 4 - Input'!$L$16*'Crop 4 - Input'!W$16)+('Crop 4 - Input'!$L$17*'Crop 4 - Input'!W$17)</f>
        <v>0</v>
      </c>
      <c r="N11" s="101">
        <f>('Crop 4 - Input'!$L$14*'Crop 4 - Input'!X$14)+('Crop 4 - Input'!$L$15*'Crop 4 - Input'!X$15)+('Crop 4 - Input'!$L$16*'Crop 4 - Input'!X$16)+('Crop 4 - Input'!$L$17*'Crop 4 - Input'!X$17)</f>
        <v>0</v>
      </c>
      <c r="O11" s="101">
        <f>('Crop 4 - Input'!$L$14*'Crop 4 - Input'!Y$14)+('Crop 4 - Input'!$L$15*'Crop 4 - Input'!Y$15)+('Crop 4 - Input'!$L$16*'Crop 4 - Input'!Y$16)+('Crop 4 - Input'!$L$17*'Crop 4 - Input'!Y$17)</f>
        <v>0</v>
      </c>
      <c r="P11" s="101">
        <f>('Crop 4 - Input'!$L$14*'Crop 4 - Input'!Z$14)+('Crop 4 - Input'!$L$15*'Crop 4 - Input'!Z$15)+('Crop 4 - Input'!$L$16*'Crop 4 - Input'!Z$16)+('Crop 4 - Input'!$L$17*'Crop 4 - Input'!Z$17)</f>
        <v>0</v>
      </c>
      <c r="Q11" s="101">
        <f>('Crop 4 - Input'!$L$14*'Crop 4 - Input'!AA$14)+('Crop 4 - Input'!$L$15*'Crop 4 - Input'!AA$15)+('Crop 4 - Input'!$L$16*'Crop 4 - Input'!AA$16)+('Crop 4 - Input'!$L$17*'Crop 4 - Input'!AA$17)</f>
        <v>0</v>
      </c>
      <c r="R11" s="4"/>
    </row>
    <row r="12" spans="1:20" ht="15" customHeight="1" x14ac:dyDescent="0.25">
      <c r="A12" s="4"/>
      <c r="B12" s="106"/>
      <c r="C12" s="106"/>
      <c r="D12" s="117" t="str">
        <f>'Basic Information'!D18</f>
        <v>Crop</v>
      </c>
      <c r="E12" s="112">
        <f t="shared" si="0"/>
        <v>0</v>
      </c>
      <c r="F12" s="101">
        <f>('Crop 5 - Input'!$L$14*'Crop 5 - Input'!P$14)+('Crop 5 - Input'!$L$15*'Crop 5 - Input'!P$15)+('Crop 5 - Input'!$L$16*'Crop 5 - Input'!P$16)+('Crop 5 - Input'!$L$17*'Crop 5 - Input'!P$17)</f>
        <v>0</v>
      </c>
      <c r="G12" s="101">
        <f>('Crop 5 - Input'!$L$14*'Crop 5 - Input'!Q$14)+('Crop 5 - Input'!$L$15*'Crop 5 - Input'!Q$15)+('Crop 5 - Input'!$L$16*'Crop 5 - Input'!Q$16)+('Crop 5 - Input'!$L$17*'Crop 5 - Input'!Q$17)</f>
        <v>0</v>
      </c>
      <c r="H12" s="101">
        <f>('Crop 5 - Input'!$L$14*'Crop 5 - Input'!R$14)+('Crop 5 - Input'!$L$15*'Crop 5 - Input'!R$15)+('Crop 5 - Input'!$L$16*'Crop 5 - Input'!R$16)+('Crop 5 - Input'!$L$17*'Crop 5 - Input'!R$17)</f>
        <v>0</v>
      </c>
      <c r="I12" s="101">
        <f>('Crop 5 - Input'!$L$14*'Crop 5 - Input'!S$14)+('Crop 5 - Input'!$L$15*'Crop 5 - Input'!S$15)+('Crop 5 - Input'!$L$16*'Crop 5 - Input'!S$16)+('Crop 5 - Input'!$L$17*'Crop 5 - Input'!S$17)</f>
        <v>0</v>
      </c>
      <c r="J12" s="101">
        <f>('Crop 5 - Input'!$L$14*'Crop 5 - Input'!T$14)+('Crop 5 - Input'!$L$15*'Crop 5 - Input'!T$15)+('Crop 5 - Input'!$L$16*'Crop 5 - Input'!T$16)+('Crop 5 - Input'!$L$17*'Crop 5 - Input'!T$17)</f>
        <v>0</v>
      </c>
      <c r="K12" s="101">
        <f>('Crop 5 - Input'!$L$14*'Crop 5 - Input'!U$14)+('Crop 5 - Input'!$L$15*'Crop 5 - Input'!U$15)+('Crop 5 - Input'!$L$16*'Crop 5 - Input'!U$16)+('Crop 5 - Input'!$L$17*'Crop 5 - Input'!U$17)</f>
        <v>0</v>
      </c>
      <c r="L12" s="101">
        <f>('Crop 5 - Input'!$L$14*'Crop 5 - Input'!V$14)+('Crop 5 - Input'!$L$15*'Crop 5 - Input'!V$15)+('Crop 5 - Input'!$L$16*'Crop 5 - Input'!V$16)+('Crop 5 - Input'!$L$17*'Crop 5 - Input'!V$17)</f>
        <v>0</v>
      </c>
      <c r="M12" s="101">
        <f>('Crop 5 - Input'!$L$14*'Crop 5 - Input'!W$14)+('Crop 5 - Input'!$L$15*'Crop 5 - Input'!W$15)+('Crop 5 - Input'!$L$16*'Crop 5 - Input'!W$16)+('Crop 5 - Input'!$L$17*'Crop 5 - Input'!W$17)</f>
        <v>0</v>
      </c>
      <c r="N12" s="101">
        <f>('Crop 5 - Input'!$L$14*'Crop 5 - Input'!X$14)+('Crop 5 - Input'!$L$15*'Crop 5 - Input'!X$15)+('Crop 5 - Input'!$L$16*'Crop 5 - Input'!X$16)+('Crop 5 - Input'!$L$17*'Crop 5 - Input'!X$17)</f>
        <v>0</v>
      </c>
      <c r="O12" s="101">
        <f>('Crop 5 - Input'!$L$14*'Crop 5 - Input'!Y$14)+('Crop 5 - Input'!$L$15*'Crop 5 - Input'!Y$15)+('Crop 5 - Input'!$L$16*'Crop 5 - Input'!Y$16)+('Crop 5 - Input'!$L$17*'Crop 5 - Input'!Y$17)</f>
        <v>0</v>
      </c>
      <c r="P12" s="101">
        <f>('Crop 5 - Input'!$L$14*'Crop 5 - Input'!Z$14)+('Crop 5 - Input'!$L$15*'Crop 5 - Input'!Z$15)+('Crop 5 - Input'!$L$16*'Crop 5 - Input'!Z$16)+('Crop 5 - Input'!$L$17*'Crop 5 - Input'!Z$17)</f>
        <v>0</v>
      </c>
      <c r="Q12" s="101">
        <f>('Crop 5 - Input'!$L$14*'Crop 5 - Input'!AA$14)+('Crop 5 - Input'!$L$15*'Crop 5 - Input'!AA$15)+('Crop 5 - Input'!$L$16*'Crop 5 - Input'!AA$16)+('Crop 5 - Input'!$L$17*'Crop 5 - Input'!AA$17)</f>
        <v>0</v>
      </c>
      <c r="R12" s="4"/>
    </row>
    <row r="13" spans="1:20" ht="5.0999999999999996" customHeight="1" thickBot="1" x14ac:dyDescent="0.3">
      <c r="A13" s="4"/>
      <c r="B13" s="106"/>
      <c r="C13" s="113"/>
      <c r="D13" s="113"/>
      <c r="E13" s="114"/>
      <c r="F13" s="115"/>
      <c r="G13" s="115"/>
      <c r="H13" s="115"/>
      <c r="I13" s="115"/>
      <c r="J13" s="115"/>
      <c r="K13" s="115"/>
      <c r="L13" s="115"/>
      <c r="M13" s="115"/>
      <c r="N13" s="115"/>
      <c r="O13" s="115"/>
      <c r="P13" s="115"/>
      <c r="Q13" s="115"/>
      <c r="R13" s="4"/>
    </row>
    <row r="14" spans="1:20" ht="15" customHeight="1" thickTop="1" x14ac:dyDescent="0.25">
      <c r="A14" s="4"/>
      <c r="B14" s="106"/>
      <c r="C14" s="106"/>
      <c r="D14" s="106" t="s">
        <v>76</v>
      </c>
      <c r="E14" s="108">
        <f>SUM(E8:E13)</f>
        <v>0</v>
      </c>
      <c r="F14" s="108">
        <f t="shared" ref="F14:Q14" si="1">SUM(F8:F13)</f>
        <v>0</v>
      </c>
      <c r="G14" s="108">
        <f t="shared" si="1"/>
        <v>0</v>
      </c>
      <c r="H14" s="108">
        <f t="shared" si="1"/>
        <v>0</v>
      </c>
      <c r="I14" s="108">
        <f t="shared" si="1"/>
        <v>0</v>
      </c>
      <c r="J14" s="108">
        <f t="shared" si="1"/>
        <v>0</v>
      </c>
      <c r="K14" s="108">
        <f t="shared" si="1"/>
        <v>0</v>
      </c>
      <c r="L14" s="108">
        <f t="shared" si="1"/>
        <v>0</v>
      </c>
      <c r="M14" s="108">
        <f t="shared" si="1"/>
        <v>0</v>
      </c>
      <c r="N14" s="108">
        <f t="shared" si="1"/>
        <v>0</v>
      </c>
      <c r="O14" s="108">
        <f t="shared" si="1"/>
        <v>0</v>
      </c>
      <c r="P14" s="108">
        <f t="shared" si="1"/>
        <v>0</v>
      </c>
      <c r="Q14" s="108">
        <f t="shared" si="1"/>
        <v>0</v>
      </c>
      <c r="R14" s="4"/>
    </row>
    <row r="15" spans="1:20" ht="15" customHeight="1" x14ac:dyDescent="0.25">
      <c r="A15" s="4"/>
      <c r="B15" s="4"/>
      <c r="C15" s="106" t="s">
        <v>599</v>
      </c>
      <c r="D15" s="106"/>
      <c r="E15" s="109"/>
      <c r="F15" s="116"/>
      <c r="G15" s="116"/>
      <c r="H15" s="116"/>
      <c r="I15" s="116"/>
      <c r="J15" s="116"/>
      <c r="K15" s="116"/>
      <c r="L15" s="116"/>
      <c r="M15" s="116"/>
      <c r="N15" s="116"/>
      <c r="O15" s="116"/>
      <c r="P15" s="116"/>
      <c r="Q15" s="116"/>
      <c r="R15" s="4"/>
    </row>
    <row r="16" spans="1:20" ht="15" customHeight="1" x14ac:dyDescent="0.25">
      <c r="A16" s="4"/>
      <c r="B16" s="106"/>
      <c r="C16" s="106"/>
      <c r="D16" s="117">
        <f>IF('Basic Information'!$D$20="Cow-Calf","Weaned Calves",IF('Basic Information'!$D$20="Ewe-Lamb","Weaned Lambs",IF('Basic Information'!$D$20="Doe-Kid","Weaned Kids",0)))</f>
        <v>0</v>
      </c>
      <c r="E16" s="112">
        <f t="shared" ref="E16:E18" si="2">SUM(F16:Q16)</f>
        <v>0</v>
      </c>
      <c r="F16" s="101">
        <f>'Breeding LS - Input'!$M$35*'Breeding LS - Input'!Q35</f>
        <v>0</v>
      </c>
      <c r="G16" s="101">
        <f>'Breeding LS - Input'!$M$35*'Breeding LS - Input'!R35</f>
        <v>0</v>
      </c>
      <c r="H16" s="101">
        <f>'Breeding LS - Input'!$M$35*'Breeding LS - Input'!S35</f>
        <v>0</v>
      </c>
      <c r="I16" s="101">
        <f>'Breeding LS - Input'!$M$35*'Breeding LS - Input'!T35</f>
        <v>0</v>
      </c>
      <c r="J16" s="101">
        <f>'Breeding LS - Input'!$M$35*'Breeding LS - Input'!U35</f>
        <v>0</v>
      </c>
      <c r="K16" s="101">
        <f>'Breeding LS - Input'!$M$35*'Breeding LS - Input'!V35</f>
        <v>0</v>
      </c>
      <c r="L16" s="101">
        <f>'Breeding LS - Input'!$M$35*'Breeding LS - Input'!W35</f>
        <v>0</v>
      </c>
      <c r="M16" s="101">
        <f>'Breeding LS - Input'!$M$35*'Breeding LS - Input'!X35</f>
        <v>0</v>
      </c>
      <c r="N16" s="101">
        <f>'Breeding LS - Input'!$M$35*'Breeding LS - Input'!Y35</f>
        <v>0</v>
      </c>
      <c r="O16" s="101">
        <f>'Breeding LS - Input'!$M$35*'Breeding LS - Input'!Z35</f>
        <v>0</v>
      </c>
      <c r="P16" s="101">
        <f>'Breeding LS - Input'!$M$35*'Breeding LS - Input'!AA35</f>
        <v>0</v>
      </c>
      <c r="Q16" s="101">
        <f>'Breeding LS - Input'!$M$35*'Breeding LS - Input'!AB35</f>
        <v>0</v>
      </c>
      <c r="R16" s="4"/>
    </row>
    <row r="17" spans="1:18" ht="15" customHeight="1" x14ac:dyDescent="0.25">
      <c r="A17" s="4"/>
      <c r="B17" s="106"/>
      <c r="C17" s="106"/>
      <c r="D17" s="117" t="s">
        <v>601</v>
      </c>
      <c r="E17" s="112">
        <f t="shared" si="2"/>
        <v>0</v>
      </c>
      <c r="F17" s="101">
        <f>'Grazing LS - Input'!$N$14*'Grazing LS - Input'!R14</f>
        <v>0</v>
      </c>
      <c r="G17" s="101">
        <f>'Grazing LS - Input'!$N$14*'Grazing LS - Input'!S14</f>
        <v>0</v>
      </c>
      <c r="H17" s="101">
        <f>'Grazing LS - Input'!$N$14*'Grazing LS - Input'!T14</f>
        <v>0</v>
      </c>
      <c r="I17" s="101">
        <f>'Grazing LS - Input'!$N$14*'Grazing LS - Input'!U14</f>
        <v>0</v>
      </c>
      <c r="J17" s="101">
        <f>'Grazing LS - Input'!$N$14*'Grazing LS - Input'!V14</f>
        <v>0</v>
      </c>
      <c r="K17" s="101">
        <f>'Grazing LS - Input'!$N$14*'Grazing LS - Input'!W14</f>
        <v>0</v>
      </c>
      <c r="L17" s="101">
        <f>'Grazing LS - Input'!$N$14*'Grazing LS - Input'!X14</f>
        <v>0</v>
      </c>
      <c r="M17" s="101">
        <f>'Grazing LS - Input'!$N$14*'Grazing LS - Input'!Y14</f>
        <v>0</v>
      </c>
      <c r="N17" s="101">
        <f>'Grazing LS - Input'!$N$14*'Grazing LS - Input'!Z14</f>
        <v>0</v>
      </c>
      <c r="O17" s="101">
        <f>'Grazing LS - Input'!$N$14*'Grazing LS - Input'!AA14</f>
        <v>0</v>
      </c>
      <c r="P17" s="101">
        <f>'Grazing LS - Input'!$N$14*'Grazing LS - Input'!AB14</f>
        <v>0</v>
      </c>
      <c r="Q17" s="101">
        <f>'Grazing LS - Input'!$N$14*'Grazing LS - Input'!AC14</f>
        <v>0</v>
      </c>
      <c r="R17" s="4"/>
    </row>
    <row r="18" spans="1:18" ht="15" customHeight="1" x14ac:dyDescent="0.25">
      <c r="A18" s="4"/>
      <c r="B18" s="106"/>
      <c r="C18" s="106"/>
      <c r="D18" s="117" t="s">
        <v>600</v>
      </c>
      <c r="E18" s="112">
        <f t="shared" si="2"/>
        <v>0</v>
      </c>
      <c r="F18" s="101">
        <f>'Feeding LS - Input'!$N$13*'Feeding LS - Input'!R13</f>
        <v>0</v>
      </c>
      <c r="G18" s="101">
        <f>'Feeding LS - Input'!$N$13*'Feeding LS - Input'!S13</f>
        <v>0</v>
      </c>
      <c r="H18" s="101">
        <f>'Feeding LS - Input'!$N$13*'Feeding LS - Input'!T13</f>
        <v>0</v>
      </c>
      <c r="I18" s="101">
        <f>'Feeding LS - Input'!$N$13*'Feeding LS - Input'!U13</f>
        <v>0</v>
      </c>
      <c r="J18" s="101">
        <f>'Feeding LS - Input'!$N$13*'Feeding LS - Input'!V13</f>
        <v>0</v>
      </c>
      <c r="K18" s="101">
        <f>'Feeding LS - Input'!$N$13*'Feeding LS - Input'!W13</f>
        <v>0</v>
      </c>
      <c r="L18" s="101">
        <f>'Feeding LS - Input'!$N$13*'Feeding LS - Input'!X13</f>
        <v>0</v>
      </c>
      <c r="M18" s="101">
        <f>'Feeding LS - Input'!$N$13*'Feeding LS - Input'!Y13</f>
        <v>0</v>
      </c>
      <c r="N18" s="101">
        <f>'Feeding LS - Input'!$N$13*'Feeding LS - Input'!Z13</f>
        <v>0</v>
      </c>
      <c r="O18" s="101">
        <f>'Feeding LS - Input'!$N$13*'Feeding LS - Input'!AA13</f>
        <v>0</v>
      </c>
      <c r="P18" s="101">
        <f>'Feeding LS - Input'!$N$13*'Feeding LS - Input'!AB13</f>
        <v>0</v>
      </c>
      <c r="Q18" s="101">
        <f>'Feeding LS - Input'!$N$13*'Feeding LS - Input'!AC13</f>
        <v>0</v>
      </c>
      <c r="R18" s="4"/>
    </row>
    <row r="19" spans="1:18" ht="15" customHeight="1" x14ac:dyDescent="0.25">
      <c r="A19" s="4"/>
      <c r="B19" s="106"/>
      <c r="C19" s="117" t="s">
        <v>336</v>
      </c>
      <c r="E19" s="112">
        <f>SUM(F19:Q19)</f>
        <v>0</v>
      </c>
      <c r="F19" s="101">
        <f>'Breeding LS - Input'!$M$40*'Breeding LS - Input'!Q40</f>
        <v>0</v>
      </c>
      <c r="G19" s="101">
        <f>'Breeding LS - Input'!$M$40*'Breeding LS - Input'!R40</f>
        <v>0</v>
      </c>
      <c r="H19" s="101">
        <f>'Breeding LS - Input'!$M$40*'Breeding LS - Input'!S40</f>
        <v>0</v>
      </c>
      <c r="I19" s="101">
        <f>'Breeding LS - Input'!$M$40*'Breeding LS - Input'!T40</f>
        <v>0</v>
      </c>
      <c r="J19" s="101">
        <f>'Breeding LS - Input'!$M$40*'Breeding LS - Input'!U40</f>
        <v>0</v>
      </c>
      <c r="K19" s="101">
        <f>'Breeding LS - Input'!$M$40*'Breeding LS - Input'!V40</f>
        <v>0</v>
      </c>
      <c r="L19" s="101">
        <f>'Breeding LS - Input'!$M$40*'Breeding LS - Input'!W40</f>
        <v>0</v>
      </c>
      <c r="M19" s="101">
        <f>'Breeding LS - Input'!$M$40*'Breeding LS - Input'!X40</f>
        <v>0</v>
      </c>
      <c r="N19" s="101">
        <f>'Breeding LS - Input'!$M$40*'Breeding LS - Input'!Y40</f>
        <v>0</v>
      </c>
      <c r="O19" s="101">
        <f>'Breeding LS - Input'!$M$40*'Breeding LS - Input'!Z40</f>
        <v>0</v>
      </c>
      <c r="P19" s="101">
        <f>'Breeding LS - Input'!$M$40*'Breeding LS - Input'!AA40</f>
        <v>0</v>
      </c>
      <c r="Q19" s="101">
        <f>'Breeding LS - Input'!$M$40*'Breeding LS - Input'!AB40</f>
        <v>0</v>
      </c>
      <c r="R19" s="4"/>
    </row>
    <row r="20" spans="1:18" ht="5.0999999999999996" customHeight="1" thickBot="1" x14ac:dyDescent="0.3">
      <c r="A20" s="4"/>
      <c r="B20" s="106"/>
      <c r="C20" s="113"/>
      <c r="D20" s="113"/>
      <c r="E20" s="114"/>
      <c r="F20" s="115"/>
      <c r="G20" s="115"/>
      <c r="H20" s="115"/>
      <c r="I20" s="115"/>
      <c r="J20" s="115"/>
      <c r="K20" s="115"/>
      <c r="L20" s="115"/>
      <c r="M20" s="115"/>
      <c r="N20" s="115"/>
      <c r="O20" s="115"/>
      <c r="P20" s="115"/>
      <c r="Q20" s="115"/>
      <c r="R20" s="4"/>
    </row>
    <row r="21" spans="1:18" ht="15" customHeight="1" thickTop="1" x14ac:dyDescent="0.25">
      <c r="A21" s="4"/>
      <c r="B21" s="106"/>
      <c r="C21" s="106"/>
      <c r="D21" s="106" t="s">
        <v>76</v>
      </c>
      <c r="E21" s="108">
        <f t="shared" ref="E21:Q21" si="3">SUM(E16:E20)</f>
        <v>0</v>
      </c>
      <c r="F21" s="108">
        <f t="shared" si="3"/>
        <v>0</v>
      </c>
      <c r="G21" s="108">
        <f t="shared" si="3"/>
        <v>0</v>
      </c>
      <c r="H21" s="108">
        <f t="shared" si="3"/>
        <v>0</v>
      </c>
      <c r="I21" s="108">
        <f t="shared" si="3"/>
        <v>0</v>
      </c>
      <c r="J21" s="108">
        <f t="shared" si="3"/>
        <v>0</v>
      </c>
      <c r="K21" s="108">
        <f t="shared" si="3"/>
        <v>0</v>
      </c>
      <c r="L21" s="108">
        <f t="shared" si="3"/>
        <v>0</v>
      </c>
      <c r="M21" s="108">
        <f t="shared" si="3"/>
        <v>0</v>
      </c>
      <c r="N21" s="108">
        <f t="shared" si="3"/>
        <v>0</v>
      </c>
      <c r="O21" s="108">
        <f t="shared" si="3"/>
        <v>0</v>
      </c>
      <c r="P21" s="108">
        <f t="shared" si="3"/>
        <v>0</v>
      </c>
      <c r="Q21" s="108">
        <f t="shared" si="3"/>
        <v>0</v>
      </c>
      <c r="R21" s="4"/>
    </row>
    <row r="22" spans="1:18" ht="15" customHeight="1" x14ac:dyDescent="0.25">
      <c r="A22" s="4"/>
      <c r="B22" s="4"/>
      <c r="C22" s="106" t="s">
        <v>145</v>
      </c>
      <c r="D22" s="106"/>
      <c r="E22" s="109"/>
      <c r="F22" s="116"/>
      <c r="G22" s="116"/>
      <c r="H22" s="116"/>
      <c r="I22" s="116"/>
      <c r="J22" s="116"/>
      <c r="K22" s="116"/>
      <c r="L22" s="116"/>
      <c r="M22" s="116"/>
      <c r="N22" s="116"/>
      <c r="O22" s="116"/>
      <c r="P22" s="116"/>
      <c r="Q22" s="116"/>
      <c r="R22" s="4"/>
    </row>
    <row r="23" spans="1:18" ht="15" customHeight="1" x14ac:dyDescent="0.25">
      <c r="A23" s="4"/>
      <c r="B23" s="106"/>
      <c r="C23" s="106"/>
      <c r="D23" s="106" t="s">
        <v>146</v>
      </c>
      <c r="E23" s="112">
        <f t="shared" ref="E23:E33" si="4">SUM(F23:Q23)</f>
        <v>0</v>
      </c>
      <c r="F23" s="96">
        <v>0</v>
      </c>
      <c r="G23" s="96">
        <v>0</v>
      </c>
      <c r="H23" s="96">
        <v>0</v>
      </c>
      <c r="I23" s="96">
        <v>0</v>
      </c>
      <c r="J23" s="96">
        <v>0</v>
      </c>
      <c r="K23" s="96">
        <v>0</v>
      </c>
      <c r="L23" s="96">
        <v>0</v>
      </c>
      <c r="M23" s="96">
        <v>0</v>
      </c>
      <c r="N23" s="96">
        <v>0</v>
      </c>
      <c r="O23" s="96">
        <v>0</v>
      </c>
      <c r="P23" s="96">
        <v>0</v>
      </c>
      <c r="Q23" s="96">
        <v>0</v>
      </c>
      <c r="R23" s="4"/>
    </row>
    <row r="24" spans="1:18" ht="15" customHeight="1" x14ac:dyDescent="0.25">
      <c r="A24" s="4"/>
      <c r="B24" s="106"/>
      <c r="C24" s="106"/>
      <c r="D24" s="106" t="s">
        <v>147</v>
      </c>
      <c r="E24" s="112"/>
      <c r="F24" s="119"/>
      <c r="G24" s="119"/>
      <c r="H24" s="119"/>
      <c r="I24" s="119"/>
      <c r="J24" s="119"/>
      <c r="K24" s="119"/>
      <c r="L24" s="119"/>
      <c r="M24" s="119"/>
      <c r="N24" s="119"/>
      <c r="O24" s="119"/>
      <c r="P24" s="119"/>
      <c r="Q24" s="119"/>
      <c r="R24" s="4"/>
    </row>
    <row r="25" spans="1:18" ht="15" customHeight="1" x14ac:dyDescent="0.25">
      <c r="A25" s="4"/>
      <c r="B25" s="106"/>
      <c r="C25" s="106"/>
      <c r="D25" s="111" t="s">
        <v>148</v>
      </c>
      <c r="E25" s="112">
        <f t="shared" si="4"/>
        <v>0</v>
      </c>
      <c r="F25" s="101">
        <f>('Crop 1 - Input'!$L23*'Crop 1 - Input'!P23)+('Crop 2 - Input'!$L23*'Crop 2 - Input'!P23)+('Crop 3 - Input'!$L23*'Crop 3 - Input'!P23)+('Crop 4 - Input'!$L23*'Crop 4 - Input'!P23)+('Crop 5 - Input'!$L23*'Crop 5 - Input'!P23)</f>
        <v>0</v>
      </c>
      <c r="G25" s="101">
        <f>('Crop 1 - Input'!$L23*'Crop 1 - Input'!Q23)+('Crop 2 - Input'!$L23*'Crop 2 - Input'!Q23)+('Crop 3 - Input'!$L23*'Crop 3 - Input'!Q23)+('Crop 4 - Input'!$L23*'Crop 4 - Input'!Q23)+('Crop 5 - Input'!$L23*'Crop 5 - Input'!Q23)</f>
        <v>0</v>
      </c>
      <c r="H25" s="101">
        <f>('Crop 1 - Input'!$L23*'Crop 1 - Input'!R23)+('Crop 2 - Input'!$L23*'Crop 2 - Input'!R23)+('Crop 3 - Input'!$L23*'Crop 3 - Input'!R23)+('Crop 4 - Input'!$L23*'Crop 4 - Input'!R23)+('Crop 5 - Input'!$L23*'Crop 5 - Input'!R23)</f>
        <v>0</v>
      </c>
      <c r="I25" s="101">
        <f>('Crop 1 - Input'!$L23*'Crop 1 - Input'!S23)+('Crop 2 - Input'!$L23*'Crop 2 - Input'!S23)+('Crop 3 - Input'!$L23*'Crop 3 - Input'!S23)+('Crop 4 - Input'!$L23*'Crop 4 - Input'!S23)+('Crop 5 - Input'!$L23*'Crop 5 - Input'!S23)</f>
        <v>0</v>
      </c>
      <c r="J25" s="101">
        <f>('Crop 1 - Input'!$L23*'Crop 1 - Input'!T23)+('Crop 2 - Input'!$L23*'Crop 2 - Input'!T23)+('Crop 3 - Input'!$L23*'Crop 3 - Input'!T23)+('Crop 4 - Input'!$L23*'Crop 4 - Input'!T23)+('Crop 5 - Input'!$L23*'Crop 5 - Input'!T23)</f>
        <v>0</v>
      </c>
      <c r="K25" s="101">
        <f>('Crop 1 - Input'!$L23*'Crop 1 - Input'!U23)+('Crop 2 - Input'!$L23*'Crop 2 - Input'!U23)+('Crop 3 - Input'!$L23*'Crop 3 - Input'!U23)+('Crop 4 - Input'!$L23*'Crop 4 - Input'!U23)+('Crop 5 - Input'!$L23*'Crop 5 - Input'!U23)</f>
        <v>0</v>
      </c>
      <c r="L25" s="101">
        <f>('Crop 1 - Input'!$L23*'Crop 1 - Input'!V23)+('Crop 2 - Input'!$L23*'Crop 2 - Input'!V23)+('Crop 3 - Input'!$L23*'Crop 3 - Input'!V23)+('Crop 4 - Input'!$L23*'Crop 4 - Input'!V23)+('Crop 5 - Input'!$L23*'Crop 5 - Input'!V23)</f>
        <v>0</v>
      </c>
      <c r="M25" s="101">
        <f>('Crop 1 - Input'!$L23*'Crop 1 - Input'!W23)+('Crop 2 - Input'!$L23*'Crop 2 - Input'!W23)+('Crop 3 - Input'!$L23*'Crop 3 - Input'!W23)+('Crop 4 - Input'!$L23*'Crop 4 - Input'!W23)+('Crop 5 - Input'!$L23*'Crop 5 - Input'!W23)</f>
        <v>0</v>
      </c>
      <c r="N25" s="101">
        <f>('Crop 1 - Input'!$L23*'Crop 1 - Input'!X23)+('Crop 2 - Input'!$L23*'Crop 2 - Input'!X23)+('Crop 3 - Input'!$L23*'Crop 3 - Input'!X23)+('Crop 4 - Input'!$L23*'Crop 4 - Input'!X23)+('Crop 5 - Input'!$L23*'Crop 5 - Input'!X23)</f>
        <v>0</v>
      </c>
      <c r="O25" s="101">
        <f>('Crop 1 - Input'!$L23*'Crop 1 - Input'!Y23)+('Crop 2 - Input'!$L23*'Crop 2 - Input'!Y23)+('Crop 3 - Input'!$L23*'Crop 3 - Input'!Y23)+('Crop 4 - Input'!$L23*'Crop 4 - Input'!Y23)+('Crop 5 - Input'!$L23*'Crop 5 - Input'!Y23)</f>
        <v>0</v>
      </c>
      <c r="P25" s="101">
        <f>('Crop 1 - Input'!$L23*'Crop 1 - Input'!Z23)+('Crop 2 - Input'!$L23*'Crop 2 - Input'!Z23)+('Crop 3 - Input'!$L23*'Crop 3 - Input'!Z23)+('Crop 4 - Input'!$L23*'Crop 4 - Input'!Z23)+('Crop 5 - Input'!$L23*'Crop 5 - Input'!Z23)</f>
        <v>0</v>
      </c>
      <c r="Q25" s="101">
        <f>('Crop 1 - Input'!$L23*'Crop 1 - Input'!AA23)+('Crop 2 - Input'!$L23*'Crop 2 - Input'!AA23)+('Crop 3 - Input'!$L23*'Crop 3 - Input'!AA23)+('Crop 4 - Input'!$L23*'Crop 4 - Input'!AA23)+('Crop 5 - Input'!$L23*'Crop 5 - Input'!AA23)</f>
        <v>0</v>
      </c>
      <c r="R25" s="4"/>
    </row>
    <row r="26" spans="1:18" ht="15" customHeight="1" x14ac:dyDescent="0.25">
      <c r="A26" s="4"/>
      <c r="B26" s="106"/>
      <c r="C26" s="106"/>
      <c r="D26" s="111" t="s">
        <v>149</v>
      </c>
      <c r="E26" s="112">
        <f t="shared" si="4"/>
        <v>0</v>
      </c>
      <c r="F26" s="96">
        <v>0</v>
      </c>
      <c r="G26" s="96">
        <v>0</v>
      </c>
      <c r="H26" s="96">
        <v>0</v>
      </c>
      <c r="I26" s="96">
        <v>0</v>
      </c>
      <c r="J26" s="96">
        <v>0</v>
      </c>
      <c r="K26" s="96">
        <v>0</v>
      </c>
      <c r="L26" s="96">
        <v>0</v>
      </c>
      <c r="M26" s="96">
        <v>0</v>
      </c>
      <c r="N26" s="96">
        <v>0</v>
      </c>
      <c r="O26" s="96">
        <v>0</v>
      </c>
      <c r="P26" s="96">
        <v>0</v>
      </c>
      <c r="Q26" s="96">
        <v>0</v>
      </c>
      <c r="R26" s="4"/>
    </row>
    <row r="27" spans="1:18" ht="15" customHeight="1" x14ac:dyDescent="0.25">
      <c r="A27" s="4"/>
      <c r="B27" s="106"/>
      <c r="C27" s="106"/>
      <c r="D27" s="111" t="s">
        <v>150</v>
      </c>
      <c r="E27" s="112">
        <f t="shared" si="4"/>
        <v>0</v>
      </c>
      <c r="F27" s="96">
        <v>0</v>
      </c>
      <c r="G27" s="96">
        <v>0</v>
      </c>
      <c r="H27" s="96">
        <v>0</v>
      </c>
      <c r="I27" s="96">
        <v>0</v>
      </c>
      <c r="J27" s="96">
        <v>0</v>
      </c>
      <c r="K27" s="96">
        <v>0</v>
      </c>
      <c r="L27" s="96">
        <v>0</v>
      </c>
      <c r="M27" s="96">
        <v>0</v>
      </c>
      <c r="N27" s="96">
        <v>0</v>
      </c>
      <c r="O27" s="96">
        <v>0</v>
      </c>
      <c r="P27" s="96">
        <v>0</v>
      </c>
      <c r="Q27" s="96">
        <v>0</v>
      </c>
      <c r="R27" s="4"/>
    </row>
    <row r="28" spans="1:18" ht="15" customHeight="1" x14ac:dyDescent="0.25">
      <c r="A28" s="4"/>
      <c r="B28" s="106"/>
      <c r="C28" s="106"/>
      <c r="D28" s="106" t="s">
        <v>151</v>
      </c>
      <c r="E28" s="112">
        <f t="shared" si="4"/>
        <v>0</v>
      </c>
      <c r="F28" s="96">
        <v>0</v>
      </c>
      <c r="G28" s="96">
        <v>0</v>
      </c>
      <c r="H28" s="96">
        <v>0</v>
      </c>
      <c r="I28" s="96">
        <v>0</v>
      </c>
      <c r="J28" s="96">
        <v>0</v>
      </c>
      <c r="K28" s="96">
        <v>0</v>
      </c>
      <c r="L28" s="96">
        <v>0</v>
      </c>
      <c r="M28" s="96">
        <v>0</v>
      </c>
      <c r="N28" s="96">
        <v>0</v>
      </c>
      <c r="O28" s="96">
        <v>0</v>
      </c>
      <c r="P28" s="96">
        <v>0</v>
      </c>
      <c r="Q28" s="96">
        <v>0</v>
      </c>
      <c r="R28" s="4"/>
    </row>
    <row r="29" spans="1:18" ht="15" customHeight="1" x14ac:dyDescent="0.25">
      <c r="A29" s="4"/>
      <c r="B29" s="106"/>
      <c r="C29" s="106"/>
      <c r="D29" s="106" t="s">
        <v>608</v>
      </c>
      <c r="E29" s="112">
        <f t="shared" si="4"/>
        <v>0</v>
      </c>
      <c r="F29" s="96">
        <v>0</v>
      </c>
      <c r="G29" s="96">
        <v>0</v>
      </c>
      <c r="H29" s="96">
        <v>0</v>
      </c>
      <c r="I29" s="96">
        <v>0</v>
      </c>
      <c r="J29" s="96">
        <v>0</v>
      </c>
      <c r="K29" s="96">
        <v>0</v>
      </c>
      <c r="L29" s="96">
        <v>0</v>
      </c>
      <c r="M29" s="96">
        <v>0</v>
      </c>
      <c r="N29" s="96">
        <v>0</v>
      </c>
      <c r="O29" s="96">
        <v>0</v>
      </c>
      <c r="P29" s="96">
        <v>0</v>
      </c>
      <c r="Q29" s="96">
        <v>0</v>
      </c>
      <c r="R29" s="4"/>
    </row>
    <row r="30" spans="1:18" ht="15" customHeight="1" x14ac:dyDescent="0.25">
      <c r="A30" s="4"/>
      <c r="B30" s="106"/>
      <c r="C30" s="106"/>
      <c r="D30" s="106" t="s">
        <v>152</v>
      </c>
      <c r="E30" s="112">
        <f t="shared" si="4"/>
        <v>0</v>
      </c>
      <c r="F30" s="96">
        <v>0</v>
      </c>
      <c r="G30" s="96">
        <v>0</v>
      </c>
      <c r="H30" s="96">
        <v>0</v>
      </c>
      <c r="I30" s="96">
        <v>0</v>
      </c>
      <c r="J30" s="96">
        <v>0</v>
      </c>
      <c r="K30" s="96">
        <v>0</v>
      </c>
      <c r="L30" s="96">
        <v>0</v>
      </c>
      <c r="M30" s="96">
        <v>0</v>
      </c>
      <c r="N30" s="96">
        <v>0</v>
      </c>
      <c r="O30" s="96">
        <v>0</v>
      </c>
      <c r="P30" s="96">
        <v>0</v>
      </c>
      <c r="Q30" s="96">
        <v>0</v>
      </c>
      <c r="R30" s="4"/>
    </row>
    <row r="31" spans="1:18" ht="15" customHeight="1" x14ac:dyDescent="0.25">
      <c r="A31" s="4"/>
      <c r="B31" s="106"/>
      <c r="C31" s="106"/>
      <c r="D31" s="106" t="s">
        <v>153</v>
      </c>
      <c r="E31" s="112">
        <f t="shared" si="4"/>
        <v>0</v>
      </c>
      <c r="F31" s="96">
        <v>0</v>
      </c>
      <c r="G31" s="96">
        <v>0</v>
      </c>
      <c r="H31" s="96">
        <v>0</v>
      </c>
      <c r="I31" s="96">
        <v>0</v>
      </c>
      <c r="J31" s="96">
        <v>0</v>
      </c>
      <c r="K31" s="96">
        <v>0</v>
      </c>
      <c r="L31" s="96">
        <v>0</v>
      </c>
      <c r="M31" s="96">
        <v>0</v>
      </c>
      <c r="N31" s="96">
        <v>0</v>
      </c>
      <c r="O31" s="96">
        <v>0</v>
      </c>
      <c r="P31" s="96">
        <v>0</v>
      </c>
      <c r="Q31" s="96">
        <v>0</v>
      </c>
      <c r="R31" s="4"/>
    </row>
    <row r="32" spans="1:18" ht="15" customHeight="1" x14ac:dyDescent="0.25">
      <c r="A32" s="4"/>
      <c r="B32" s="106"/>
      <c r="C32" s="106"/>
      <c r="D32" s="97" t="s">
        <v>3</v>
      </c>
      <c r="E32" s="112">
        <f t="shared" si="4"/>
        <v>0</v>
      </c>
      <c r="F32" s="96">
        <v>0</v>
      </c>
      <c r="G32" s="96">
        <v>0</v>
      </c>
      <c r="H32" s="96">
        <v>0</v>
      </c>
      <c r="I32" s="96">
        <v>0</v>
      </c>
      <c r="J32" s="96">
        <v>0</v>
      </c>
      <c r="K32" s="96">
        <v>0</v>
      </c>
      <c r="L32" s="96">
        <v>0</v>
      </c>
      <c r="M32" s="96">
        <v>0</v>
      </c>
      <c r="N32" s="96">
        <v>0</v>
      </c>
      <c r="O32" s="96">
        <v>0</v>
      </c>
      <c r="P32" s="96">
        <v>0</v>
      </c>
      <c r="Q32" s="96">
        <v>0</v>
      </c>
      <c r="R32" s="4"/>
    </row>
    <row r="33" spans="1:18" ht="15" customHeight="1" x14ac:dyDescent="0.25">
      <c r="A33" s="4"/>
      <c r="B33" s="106"/>
      <c r="C33" s="106"/>
      <c r="D33" s="97" t="s">
        <v>3</v>
      </c>
      <c r="E33" s="112">
        <f t="shared" si="4"/>
        <v>0</v>
      </c>
      <c r="F33" s="96">
        <v>0</v>
      </c>
      <c r="G33" s="96">
        <v>0</v>
      </c>
      <c r="H33" s="96">
        <v>0</v>
      </c>
      <c r="I33" s="96">
        <v>0</v>
      </c>
      <c r="J33" s="96">
        <v>0</v>
      </c>
      <c r="K33" s="96">
        <v>0</v>
      </c>
      <c r="L33" s="96">
        <v>0</v>
      </c>
      <c r="M33" s="96">
        <v>0</v>
      </c>
      <c r="N33" s="96">
        <v>0</v>
      </c>
      <c r="O33" s="96">
        <v>0</v>
      </c>
      <c r="P33" s="96">
        <v>0</v>
      </c>
      <c r="Q33" s="96">
        <v>0</v>
      </c>
      <c r="R33" s="4"/>
    </row>
    <row r="34" spans="1:18" ht="5.0999999999999996" customHeight="1" thickBot="1" x14ac:dyDescent="0.3">
      <c r="A34" s="4"/>
      <c r="B34" s="106"/>
      <c r="C34" s="113"/>
      <c r="D34" s="113"/>
      <c r="E34" s="114"/>
      <c r="F34" s="115"/>
      <c r="G34" s="115"/>
      <c r="H34" s="115"/>
      <c r="I34" s="115"/>
      <c r="J34" s="115"/>
      <c r="K34" s="115"/>
      <c r="L34" s="115"/>
      <c r="M34" s="115"/>
      <c r="N34" s="115"/>
      <c r="O34" s="115"/>
      <c r="P34" s="115"/>
      <c r="Q34" s="115"/>
      <c r="R34" s="4"/>
    </row>
    <row r="35" spans="1:18" ht="15" customHeight="1" thickTop="1" x14ac:dyDescent="0.25">
      <c r="A35" s="4"/>
      <c r="B35" s="106"/>
      <c r="C35" s="106"/>
      <c r="D35" s="106" t="s">
        <v>76</v>
      </c>
      <c r="E35" s="108">
        <f t="shared" ref="E35:Q35" si="5">SUM(E23:E34)</f>
        <v>0</v>
      </c>
      <c r="F35" s="108">
        <f t="shared" si="5"/>
        <v>0</v>
      </c>
      <c r="G35" s="108">
        <f t="shared" si="5"/>
        <v>0</v>
      </c>
      <c r="H35" s="108">
        <f t="shared" si="5"/>
        <v>0</v>
      </c>
      <c r="I35" s="108">
        <f t="shared" si="5"/>
        <v>0</v>
      </c>
      <c r="J35" s="108">
        <f t="shared" si="5"/>
        <v>0</v>
      </c>
      <c r="K35" s="108">
        <f t="shared" si="5"/>
        <v>0</v>
      </c>
      <c r="L35" s="108">
        <f t="shared" si="5"/>
        <v>0</v>
      </c>
      <c r="M35" s="108">
        <f t="shared" si="5"/>
        <v>0</v>
      </c>
      <c r="N35" s="108">
        <f t="shared" si="5"/>
        <v>0</v>
      </c>
      <c r="O35" s="108">
        <f t="shared" si="5"/>
        <v>0</v>
      </c>
      <c r="P35" s="108">
        <f t="shared" si="5"/>
        <v>0</v>
      </c>
      <c r="Q35" s="108">
        <f t="shared" si="5"/>
        <v>0</v>
      </c>
      <c r="R35" s="4"/>
    </row>
    <row r="36" spans="1:18" ht="15" customHeight="1" x14ac:dyDescent="0.25">
      <c r="A36" s="4"/>
      <c r="B36" s="106"/>
      <c r="C36" s="106"/>
      <c r="D36" s="106"/>
      <c r="E36" s="109"/>
      <c r="F36" s="106"/>
      <c r="G36" s="106"/>
      <c r="H36" s="106"/>
      <c r="I36" s="106"/>
      <c r="J36" s="106"/>
      <c r="K36" s="106"/>
      <c r="L36" s="106"/>
      <c r="M36" s="106"/>
      <c r="N36" s="106"/>
      <c r="O36" s="106"/>
      <c r="P36" s="106"/>
      <c r="Q36" s="106"/>
      <c r="R36" s="4"/>
    </row>
    <row r="37" spans="1:18" ht="15" customHeight="1" x14ac:dyDescent="0.25">
      <c r="A37" s="4"/>
      <c r="B37" s="120"/>
      <c r="C37" s="121" t="s">
        <v>154</v>
      </c>
      <c r="D37" s="121"/>
      <c r="E37" s="122">
        <f t="shared" ref="E37:Q37" si="6">E14+E21+E35</f>
        <v>0</v>
      </c>
      <c r="F37" s="122">
        <f t="shared" si="6"/>
        <v>0</v>
      </c>
      <c r="G37" s="122">
        <f t="shared" si="6"/>
        <v>0</v>
      </c>
      <c r="H37" s="122">
        <f t="shared" si="6"/>
        <v>0</v>
      </c>
      <c r="I37" s="122">
        <f t="shared" si="6"/>
        <v>0</v>
      </c>
      <c r="J37" s="122">
        <f t="shared" si="6"/>
        <v>0</v>
      </c>
      <c r="K37" s="122">
        <f t="shared" si="6"/>
        <v>0</v>
      </c>
      <c r="L37" s="122">
        <f t="shared" si="6"/>
        <v>0</v>
      </c>
      <c r="M37" s="122">
        <f t="shared" si="6"/>
        <v>0</v>
      </c>
      <c r="N37" s="122">
        <f t="shared" si="6"/>
        <v>0</v>
      </c>
      <c r="O37" s="122">
        <f t="shared" si="6"/>
        <v>0</v>
      </c>
      <c r="P37" s="122">
        <f t="shared" si="6"/>
        <v>0</v>
      </c>
      <c r="Q37" s="122">
        <f t="shared" si="6"/>
        <v>0</v>
      </c>
      <c r="R37" s="123"/>
    </row>
    <row r="38" spans="1:18" ht="15" customHeight="1" x14ac:dyDescent="0.25">
      <c r="A38" s="4"/>
      <c r="B38" s="106"/>
      <c r="C38" s="106"/>
      <c r="D38" s="106"/>
      <c r="E38" s="109"/>
      <c r="F38" s="106"/>
      <c r="G38" s="106"/>
      <c r="H38" s="106"/>
      <c r="I38" s="106"/>
      <c r="J38" s="106"/>
      <c r="K38" s="106"/>
      <c r="L38" s="106"/>
      <c r="M38" s="106"/>
      <c r="N38" s="106"/>
      <c r="O38" s="106"/>
      <c r="P38" s="106"/>
      <c r="Q38" s="106"/>
      <c r="R38" s="4"/>
    </row>
    <row r="39" spans="1:18" ht="15" customHeight="1" x14ac:dyDescent="0.25">
      <c r="A39" s="4"/>
      <c r="B39" s="4"/>
      <c r="C39" s="107" t="s">
        <v>155</v>
      </c>
      <c r="D39" s="106"/>
      <c r="E39" s="109"/>
      <c r="F39" s="106"/>
      <c r="G39" s="106"/>
      <c r="H39" s="106"/>
      <c r="I39" s="106"/>
      <c r="J39" s="106"/>
      <c r="K39" s="106"/>
      <c r="L39" s="106"/>
      <c r="M39" s="106"/>
      <c r="N39" s="106"/>
      <c r="O39" s="106"/>
      <c r="P39" s="106"/>
      <c r="Q39" s="106"/>
      <c r="R39" s="4"/>
    </row>
    <row r="40" spans="1:18" ht="15" customHeight="1" x14ac:dyDescent="0.25">
      <c r="A40" s="4"/>
      <c r="B40" s="4"/>
      <c r="C40" s="117">
        <f>IF('Basic Information'!$D$20="Cow-Calf","Breeding Livestock - Cows",IF('Basic Information'!$D$20="Ewe-Lamb","Breeding Livestock - Ewes",IF('Basic Information'!$D$20="Doe-Kid","Breeding Livestock - Does",0)))</f>
        <v>0</v>
      </c>
      <c r="D40" s="4"/>
      <c r="E40" s="112">
        <f t="shared" ref="E40:E41" si="7">SUM(F40:Q40)</f>
        <v>0</v>
      </c>
      <c r="F40" s="101">
        <f>('Breeding LS - Input'!$M$126*'Breeding LS - Input'!Q126)+('Breeding LS - Input'!$M$127*'Breeding LS - Input'!Q127)</f>
        <v>0</v>
      </c>
      <c r="G40" s="101">
        <f>('Breeding LS - Input'!$M$126*'Breeding LS - Input'!R126)+('Breeding LS - Input'!$M$127*'Breeding LS - Input'!R127)</f>
        <v>0</v>
      </c>
      <c r="H40" s="101">
        <f>('Breeding LS - Input'!$M$126*'Breeding LS - Input'!S126)+('Breeding LS - Input'!$M$127*'Breeding LS - Input'!S127)</f>
        <v>0</v>
      </c>
      <c r="I40" s="101">
        <f>('Breeding LS - Input'!$M$126*'Breeding LS - Input'!T126)+('Breeding LS - Input'!$M$127*'Breeding LS - Input'!T127)</f>
        <v>0</v>
      </c>
      <c r="J40" s="101">
        <f>('Breeding LS - Input'!$M$126*'Breeding LS - Input'!U126)+('Breeding LS - Input'!$M$127*'Breeding LS - Input'!U127)</f>
        <v>0</v>
      </c>
      <c r="K40" s="101">
        <f>('Breeding LS - Input'!$M$126*'Breeding LS - Input'!V126)+('Breeding LS - Input'!$M$127*'Breeding LS - Input'!V127)</f>
        <v>0</v>
      </c>
      <c r="L40" s="101">
        <f>('Breeding LS - Input'!$M$126*'Breeding LS - Input'!W126)+('Breeding LS - Input'!$M$127*'Breeding LS - Input'!W127)</f>
        <v>0</v>
      </c>
      <c r="M40" s="101">
        <f>('Breeding LS - Input'!$M$126*'Breeding LS - Input'!X126)+('Breeding LS - Input'!$M$127*'Breeding LS - Input'!X127)</f>
        <v>0</v>
      </c>
      <c r="N40" s="101">
        <f>('Breeding LS - Input'!$M$126*'Breeding LS - Input'!Y126)+('Breeding LS - Input'!$M$127*'Breeding LS - Input'!Y127)</f>
        <v>0</v>
      </c>
      <c r="O40" s="101">
        <f>('Breeding LS - Input'!$M$126*'Breeding LS - Input'!Z126)+('Breeding LS - Input'!$M$127*'Breeding LS - Input'!Z127)</f>
        <v>0</v>
      </c>
      <c r="P40" s="101">
        <f>('Breeding LS - Input'!$M$126*'Breeding LS - Input'!AA126)+('Breeding LS - Input'!$M$127*'Breeding LS - Input'!AA127)</f>
        <v>0</v>
      </c>
      <c r="Q40" s="101">
        <f>('Breeding LS - Input'!$M$126*'Breeding LS - Input'!AB126)+('Breeding LS - Input'!$M$127*'Breeding LS - Input'!AB127)</f>
        <v>0</v>
      </c>
      <c r="R40" s="4"/>
    </row>
    <row r="41" spans="1:18" ht="15" customHeight="1" x14ac:dyDescent="0.25">
      <c r="A41" s="4"/>
      <c r="B41" s="4"/>
      <c r="C41" s="117">
        <f>IF('Basic Information'!$D$20="Cow-Calf","Breeding Livestock - Bulls",IF('Basic Information'!$D$20="Ewe-Lamb","Breeding Livestock - Rams",IF('Basic Information'!$D$20="Doe-Kid","Breeding Livestock - Bucks",0)))</f>
        <v>0</v>
      </c>
      <c r="D41" s="4"/>
      <c r="E41" s="112">
        <f t="shared" si="7"/>
        <v>0</v>
      </c>
      <c r="F41" s="101">
        <f>('Breeding LS - Input'!$M$140*'Breeding LS - Input'!Q140)+('Breeding LS - Input'!$M$141*'Breeding LS - Input'!Q141)</f>
        <v>0</v>
      </c>
      <c r="G41" s="101">
        <f>('Breeding LS - Input'!$M$140*'Breeding LS - Input'!R140)+('Breeding LS - Input'!$M$141*'Breeding LS - Input'!R141)</f>
        <v>0</v>
      </c>
      <c r="H41" s="101">
        <f>('Breeding LS - Input'!$M$140*'Breeding LS - Input'!S140)+('Breeding LS - Input'!$M$141*'Breeding LS - Input'!S141)</f>
        <v>0</v>
      </c>
      <c r="I41" s="101">
        <f>('Breeding LS - Input'!$M$140*'Breeding LS - Input'!T140)+('Breeding LS - Input'!$M$141*'Breeding LS - Input'!T141)</f>
        <v>0</v>
      </c>
      <c r="J41" s="101">
        <f>('Breeding LS - Input'!$M$140*'Breeding LS - Input'!U140)+('Breeding LS - Input'!$M$141*'Breeding LS - Input'!U141)</f>
        <v>0</v>
      </c>
      <c r="K41" s="101">
        <f>('Breeding LS - Input'!$M$140*'Breeding LS - Input'!V140)+('Breeding LS - Input'!$M$141*'Breeding LS - Input'!V141)</f>
        <v>0</v>
      </c>
      <c r="L41" s="101">
        <f>('Breeding LS - Input'!$M$140*'Breeding LS - Input'!W140)+('Breeding LS - Input'!$M$141*'Breeding LS - Input'!W141)</f>
        <v>0</v>
      </c>
      <c r="M41" s="101">
        <f>('Breeding LS - Input'!$M$140*'Breeding LS - Input'!X140)+('Breeding LS - Input'!$M$141*'Breeding LS - Input'!X141)</f>
        <v>0</v>
      </c>
      <c r="N41" s="101">
        <f>('Breeding LS - Input'!$M$140*'Breeding LS - Input'!Y140)+('Breeding LS - Input'!$M$141*'Breeding LS - Input'!Y141)</f>
        <v>0</v>
      </c>
      <c r="O41" s="101">
        <f>('Breeding LS - Input'!$M$140*'Breeding LS - Input'!Z140)+('Breeding LS - Input'!$M$141*'Breeding LS - Input'!Z141)</f>
        <v>0</v>
      </c>
      <c r="P41" s="101">
        <f>('Breeding LS - Input'!$M$140*'Breeding LS - Input'!AA140)+('Breeding LS - Input'!$M$141*'Breeding LS - Input'!AA141)</f>
        <v>0</v>
      </c>
      <c r="Q41" s="101">
        <f>('Breeding LS - Input'!$M$140*'Breeding LS - Input'!AB140)+('Breeding LS - Input'!$M$141*'Breeding LS - Input'!AB141)</f>
        <v>0</v>
      </c>
      <c r="R41" s="4"/>
    </row>
    <row r="42" spans="1:18" ht="15" customHeight="1" x14ac:dyDescent="0.25">
      <c r="A42" s="4"/>
      <c r="B42" s="4"/>
      <c r="C42" s="106" t="s">
        <v>69</v>
      </c>
      <c r="D42" s="4"/>
      <c r="E42" s="112">
        <f>SUM(F42:Q42)</f>
        <v>0</v>
      </c>
      <c r="F42" s="118">
        <v>0</v>
      </c>
      <c r="G42" s="118">
        <v>0</v>
      </c>
      <c r="H42" s="118">
        <v>0</v>
      </c>
      <c r="I42" s="118">
        <v>0</v>
      </c>
      <c r="J42" s="118">
        <v>0</v>
      </c>
      <c r="K42" s="118">
        <v>0</v>
      </c>
      <c r="L42" s="118">
        <v>0</v>
      </c>
      <c r="M42" s="118">
        <v>0</v>
      </c>
      <c r="N42" s="118">
        <v>0</v>
      </c>
      <c r="O42" s="118">
        <v>0</v>
      </c>
      <c r="P42" s="118">
        <v>0</v>
      </c>
      <c r="Q42" s="118">
        <v>0</v>
      </c>
      <c r="R42" s="4"/>
    </row>
    <row r="43" spans="1:18" ht="15" customHeight="1" x14ac:dyDescent="0.25">
      <c r="A43" s="4"/>
      <c r="B43" s="4"/>
      <c r="C43" s="106" t="s">
        <v>349</v>
      </c>
      <c r="D43" s="4"/>
      <c r="E43" s="112">
        <f>SUM(F43:Q43)</f>
        <v>0</v>
      </c>
      <c r="F43" s="118">
        <v>0</v>
      </c>
      <c r="G43" s="118">
        <v>0</v>
      </c>
      <c r="H43" s="118">
        <v>0</v>
      </c>
      <c r="I43" s="118">
        <v>0</v>
      </c>
      <c r="J43" s="118">
        <v>0</v>
      </c>
      <c r="K43" s="118">
        <v>0</v>
      </c>
      <c r="L43" s="118">
        <v>0</v>
      </c>
      <c r="M43" s="118">
        <v>0</v>
      </c>
      <c r="N43" s="118">
        <v>0</v>
      </c>
      <c r="O43" s="118">
        <v>0</v>
      </c>
      <c r="P43" s="118">
        <v>0</v>
      </c>
      <c r="Q43" s="118">
        <v>0</v>
      </c>
      <c r="R43" s="4"/>
    </row>
    <row r="44" spans="1:18" ht="15" customHeight="1" x14ac:dyDescent="0.25">
      <c r="A44" s="4"/>
      <c r="B44" s="4"/>
      <c r="C44" s="596" t="s">
        <v>3</v>
      </c>
      <c r="D44" s="597"/>
      <c r="E44" s="112">
        <f>SUM(F44:R44)</f>
        <v>0</v>
      </c>
      <c r="F44" s="118">
        <v>0</v>
      </c>
      <c r="G44" s="118">
        <v>0</v>
      </c>
      <c r="H44" s="118">
        <v>0</v>
      </c>
      <c r="I44" s="118">
        <v>0</v>
      </c>
      <c r="J44" s="118">
        <v>0</v>
      </c>
      <c r="K44" s="118">
        <v>0</v>
      </c>
      <c r="L44" s="118">
        <v>0</v>
      </c>
      <c r="M44" s="118">
        <v>0</v>
      </c>
      <c r="N44" s="118">
        <v>0</v>
      </c>
      <c r="O44" s="118">
        <v>0</v>
      </c>
      <c r="P44" s="118">
        <v>0</v>
      </c>
      <c r="Q44" s="118">
        <v>0</v>
      </c>
      <c r="R44" s="4">
        <v>0</v>
      </c>
    </row>
    <row r="45" spans="1:18" ht="5.0999999999999996" customHeight="1" thickBot="1" x14ac:dyDescent="0.3">
      <c r="A45" s="4"/>
      <c r="B45" s="113"/>
      <c r="C45" s="113"/>
      <c r="D45" s="113"/>
      <c r="E45" s="114"/>
      <c r="F45" s="115"/>
      <c r="G45" s="115"/>
      <c r="H45" s="115"/>
      <c r="I45" s="115"/>
      <c r="J45" s="115"/>
      <c r="K45" s="115"/>
      <c r="L45" s="115"/>
      <c r="M45" s="115"/>
      <c r="N45" s="115"/>
      <c r="O45" s="115"/>
      <c r="P45" s="115"/>
      <c r="Q45" s="115"/>
      <c r="R45" s="4"/>
    </row>
    <row r="46" spans="1:18" ht="15" customHeight="1" thickTop="1" x14ac:dyDescent="0.25">
      <c r="A46" s="4"/>
      <c r="B46" s="4"/>
      <c r="C46" s="4"/>
      <c r="D46" s="106" t="s">
        <v>76</v>
      </c>
      <c r="E46" s="108">
        <f t="shared" ref="E46:Q46" si="8">SUM(E40:E45)</f>
        <v>0</v>
      </c>
      <c r="F46" s="108">
        <f t="shared" si="8"/>
        <v>0</v>
      </c>
      <c r="G46" s="108">
        <f t="shared" si="8"/>
        <v>0</v>
      </c>
      <c r="H46" s="108">
        <f t="shared" si="8"/>
        <v>0</v>
      </c>
      <c r="I46" s="108">
        <f t="shared" si="8"/>
        <v>0</v>
      </c>
      <c r="J46" s="108">
        <f t="shared" si="8"/>
        <v>0</v>
      </c>
      <c r="K46" s="108">
        <f t="shared" si="8"/>
        <v>0</v>
      </c>
      <c r="L46" s="108">
        <f t="shared" si="8"/>
        <v>0</v>
      </c>
      <c r="M46" s="108">
        <f t="shared" si="8"/>
        <v>0</v>
      </c>
      <c r="N46" s="108">
        <f t="shared" si="8"/>
        <v>0</v>
      </c>
      <c r="O46" s="108">
        <f t="shared" si="8"/>
        <v>0</v>
      </c>
      <c r="P46" s="108">
        <f t="shared" si="8"/>
        <v>0</v>
      </c>
      <c r="Q46" s="108">
        <f t="shared" si="8"/>
        <v>0</v>
      </c>
      <c r="R46" s="4"/>
    </row>
    <row r="47" spans="1:18" ht="15" customHeight="1" x14ac:dyDescent="0.25">
      <c r="A47" s="4"/>
      <c r="B47" s="4"/>
      <c r="C47" s="4"/>
      <c r="D47" s="106"/>
      <c r="E47" s="109"/>
      <c r="F47" s="116"/>
      <c r="G47" s="116"/>
      <c r="H47" s="116"/>
      <c r="I47" s="116"/>
      <c r="J47" s="116"/>
      <c r="K47" s="116"/>
      <c r="L47" s="116"/>
      <c r="M47" s="116"/>
      <c r="N47" s="116"/>
      <c r="O47" s="116"/>
      <c r="P47" s="116"/>
      <c r="Q47" s="116"/>
      <c r="R47" s="4"/>
    </row>
    <row r="48" spans="1:18" ht="15" customHeight="1" x14ac:dyDescent="0.25">
      <c r="A48" s="4"/>
      <c r="B48" s="4"/>
      <c r="C48" s="107" t="s">
        <v>156</v>
      </c>
      <c r="D48" s="106"/>
      <c r="E48" s="109"/>
      <c r="F48" s="106"/>
      <c r="G48" s="106"/>
      <c r="H48" s="106"/>
      <c r="I48" s="106"/>
      <c r="J48" s="106"/>
      <c r="K48" s="106"/>
      <c r="L48" s="106"/>
      <c r="M48" s="106"/>
      <c r="N48" s="106"/>
      <c r="O48" s="106"/>
      <c r="P48" s="106"/>
      <c r="Q48" s="106"/>
      <c r="R48" s="4"/>
    </row>
    <row r="49" spans="1:18" ht="15" customHeight="1" x14ac:dyDescent="0.25">
      <c r="A49" s="4"/>
      <c r="B49" s="106"/>
      <c r="C49" s="106" t="s">
        <v>157</v>
      </c>
      <c r="D49" s="4"/>
      <c r="E49" s="112">
        <f t="shared" ref="E49:E52" si="9">SUM(F49:Q49)</f>
        <v>0</v>
      </c>
      <c r="F49" s="96">
        <v>0</v>
      </c>
      <c r="G49" s="96">
        <v>0</v>
      </c>
      <c r="H49" s="96">
        <v>0</v>
      </c>
      <c r="I49" s="96">
        <v>0</v>
      </c>
      <c r="J49" s="96">
        <v>0</v>
      </c>
      <c r="K49" s="96">
        <v>0</v>
      </c>
      <c r="L49" s="96">
        <v>0</v>
      </c>
      <c r="M49" s="96">
        <v>0</v>
      </c>
      <c r="N49" s="96">
        <v>0</v>
      </c>
      <c r="O49" s="96">
        <v>0</v>
      </c>
      <c r="P49" s="96">
        <v>0</v>
      </c>
      <c r="Q49" s="96">
        <v>0</v>
      </c>
      <c r="R49" s="4"/>
    </row>
    <row r="50" spans="1:18" ht="15" customHeight="1" x14ac:dyDescent="0.25">
      <c r="A50" s="4"/>
      <c r="B50" s="106"/>
      <c r="C50" s="106" t="s">
        <v>151</v>
      </c>
      <c r="D50" s="4"/>
      <c r="E50" s="112">
        <f t="shared" si="9"/>
        <v>0</v>
      </c>
      <c r="F50" s="96">
        <v>0</v>
      </c>
      <c r="G50" s="96">
        <v>0</v>
      </c>
      <c r="H50" s="96">
        <v>0</v>
      </c>
      <c r="I50" s="96">
        <v>0</v>
      </c>
      <c r="J50" s="96">
        <v>0</v>
      </c>
      <c r="K50" s="96">
        <v>0</v>
      </c>
      <c r="L50" s="96">
        <v>0</v>
      </c>
      <c r="M50" s="96">
        <v>0</v>
      </c>
      <c r="N50" s="96">
        <v>0</v>
      </c>
      <c r="O50" s="96">
        <v>0</v>
      </c>
      <c r="P50" s="96">
        <v>0</v>
      </c>
      <c r="Q50" s="96">
        <v>0</v>
      </c>
      <c r="R50" s="4"/>
    </row>
    <row r="51" spans="1:18" ht="15" customHeight="1" x14ac:dyDescent="0.25">
      <c r="A51" s="4"/>
      <c r="B51" s="106"/>
      <c r="C51" s="106" t="s">
        <v>158</v>
      </c>
      <c r="D51" s="4"/>
      <c r="E51" s="112">
        <f t="shared" si="9"/>
        <v>0</v>
      </c>
      <c r="F51" s="96">
        <v>0</v>
      </c>
      <c r="G51" s="96">
        <v>0</v>
      </c>
      <c r="H51" s="96">
        <v>0</v>
      </c>
      <c r="I51" s="96">
        <v>0</v>
      </c>
      <c r="J51" s="96">
        <v>0</v>
      </c>
      <c r="K51" s="96">
        <v>0</v>
      </c>
      <c r="L51" s="96">
        <v>0</v>
      </c>
      <c r="M51" s="96">
        <v>0</v>
      </c>
      <c r="N51" s="96">
        <v>0</v>
      </c>
      <c r="O51" s="96">
        <v>0</v>
      </c>
      <c r="P51" s="96">
        <v>0</v>
      </c>
      <c r="Q51" s="96">
        <v>0</v>
      </c>
      <c r="R51" s="4"/>
    </row>
    <row r="52" spans="1:18" ht="15" customHeight="1" x14ac:dyDescent="0.25">
      <c r="A52" s="4"/>
      <c r="B52" s="106"/>
      <c r="C52" s="599" t="s">
        <v>3</v>
      </c>
      <c r="D52" s="600"/>
      <c r="E52" s="112">
        <f t="shared" si="9"/>
        <v>0</v>
      </c>
      <c r="F52" s="96">
        <v>0</v>
      </c>
      <c r="G52" s="96">
        <v>0</v>
      </c>
      <c r="H52" s="96">
        <v>0</v>
      </c>
      <c r="I52" s="96">
        <v>0</v>
      </c>
      <c r="J52" s="96">
        <v>0</v>
      </c>
      <c r="K52" s="96">
        <v>0</v>
      </c>
      <c r="L52" s="96">
        <v>0</v>
      </c>
      <c r="M52" s="96">
        <v>0</v>
      </c>
      <c r="N52" s="96">
        <v>0</v>
      </c>
      <c r="O52" s="96">
        <v>0</v>
      </c>
      <c r="P52" s="96">
        <v>0</v>
      </c>
      <c r="Q52" s="96">
        <v>0</v>
      </c>
      <c r="R52" s="4"/>
    </row>
    <row r="53" spans="1:18" ht="5.0999999999999996" customHeight="1" thickBot="1" x14ac:dyDescent="0.3">
      <c r="A53" s="4"/>
      <c r="B53" s="113"/>
      <c r="C53" s="113"/>
      <c r="D53" s="113"/>
      <c r="E53" s="114"/>
      <c r="F53" s="113"/>
      <c r="G53" s="113"/>
      <c r="H53" s="113"/>
      <c r="I53" s="113"/>
      <c r="J53" s="113"/>
      <c r="K53" s="113"/>
      <c r="L53" s="113"/>
      <c r="M53" s="113"/>
      <c r="N53" s="113"/>
      <c r="O53" s="113"/>
      <c r="P53" s="113"/>
      <c r="Q53" s="113"/>
      <c r="R53" s="4"/>
    </row>
    <row r="54" spans="1:18" ht="15" customHeight="1" thickTop="1" x14ac:dyDescent="0.25">
      <c r="A54" s="4"/>
      <c r="B54" s="106"/>
      <c r="C54" s="106"/>
      <c r="D54" s="106" t="s">
        <v>76</v>
      </c>
      <c r="E54" s="108">
        <f t="shared" ref="E54:Q54" si="10">SUM(E49:E53)</f>
        <v>0</v>
      </c>
      <c r="F54" s="108">
        <f t="shared" si="10"/>
        <v>0</v>
      </c>
      <c r="G54" s="108">
        <f t="shared" si="10"/>
        <v>0</v>
      </c>
      <c r="H54" s="108">
        <f t="shared" si="10"/>
        <v>0</v>
      </c>
      <c r="I54" s="108">
        <f t="shared" si="10"/>
        <v>0</v>
      </c>
      <c r="J54" s="108">
        <f t="shared" si="10"/>
        <v>0</v>
      </c>
      <c r="K54" s="108">
        <f t="shared" si="10"/>
        <v>0</v>
      </c>
      <c r="L54" s="108">
        <f t="shared" si="10"/>
        <v>0</v>
      </c>
      <c r="M54" s="108">
        <f t="shared" si="10"/>
        <v>0</v>
      </c>
      <c r="N54" s="108">
        <f t="shared" si="10"/>
        <v>0</v>
      </c>
      <c r="O54" s="108">
        <f t="shared" si="10"/>
        <v>0</v>
      </c>
      <c r="P54" s="108">
        <f t="shared" si="10"/>
        <v>0</v>
      </c>
      <c r="Q54" s="108">
        <f t="shared" si="10"/>
        <v>0</v>
      </c>
      <c r="R54" s="4"/>
    </row>
    <row r="55" spans="1:18" ht="15" customHeight="1" thickBot="1" x14ac:dyDescent="0.3">
      <c r="A55" s="4"/>
      <c r="B55" s="106"/>
      <c r="C55" s="106"/>
      <c r="D55" s="106"/>
      <c r="E55" s="109"/>
      <c r="F55" s="106"/>
      <c r="G55" s="106"/>
      <c r="H55" s="106"/>
      <c r="I55" s="106"/>
      <c r="J55" s="106"/>
      <c r="K55" s="106"/>
      <c r="L55" s="106"/>
      <c r="M55" s="106"/>
      <c r="N55" s="106"/>
      <c r="O55" s="106"/>
      <c r="P55" s="106"/>
      <c r="Q55" s="106"/>
      <c r="R55" s="4"/>
    </row>
    <row r="56" spans="1:18" ht="15" customHeight="1" thickBot="1" x14ac:dyDescent="0.3">
      <c r="A56" s="4"/>
      <c r="B56" s="124"/>
      <c r="C56" s="125" t="s">
        <v>159</v>
      </c>
      <c r="D56" s="125"/>
      <c r="E56" s="126">
        <f t="shared" ref="E56:Q56" si="11">E37+E46+E54</f>
        <v>0</v>
      </c>
      <c r="F56" s="126">
        <f t="shared" si="11"/>
        <v>0</v>
      </c>
      <c r="G56" s="126">
        <f t="shared" si="11"/>
        <v>0</v>
      </c>
      <c r="H56" s="126">
        <f t="shared" si="11"/>
        <v>0</v>
      </c>
      <c r="I56" s="126">
        <f t="shared" si="11"/>
        <v>0</v>
      </c>
      <c r="J56" s="126">
        <f t="shared" si="11"/>
        <v>0</v>
      </c>
      <c r="K56" s="126">
        <f t="shared" si="11"/>
        <v>0</v>
      </c>
      <c r="L56" s="126">
        <f t="shared" si="11"/>
        <v>0</v>
      </c>
      <c r="M56" s="126">
        <f t="shared" si="11"/>
        <v>0</v>
      </c>
      <c r="N56" s="126">
        <f t="shared" si="11"/>
        <v>0</v>
      </c>
      <c r="O56" s="126">
        <f t="shared" si="11"/>
        <v>0</v>
      </c>
      <c r="P56" s="126">
        <f t="shared" si="11"/>
        <v>0</v>
      </c>
      <c r="Q56" s="126">
        <f t="shared" si="11"/>
        <v>0</v>
      </c>
      <c r="R56" s="127"/>
    </row>
    <row r="57" spans="1:18" ht="15" customHeight="1" x14ac:dyDescent="0.25">
      <c r="A57" s="4"/>
      <c r="B57" s="106"/>
      <c r="C57" s="106"/>
      <c r="D57" s="106"/>
      <c r="E57" s="109"/>
      <c r="F57" s="106"/>
      <c r="G57" s="106"/>
      <c r="H57" s="106"/>
      <c r="I57" s="106"/>
      <c r="J57" s="106"/>
      <c r="K57" s="106"/>
      <c r="L57" s="106"/>
      <c r="M57" s="106"/>
      <c r="N57" s="106"/>
      <c r="O57" s="106"/>
      <c r="P57" s="106"/>
      <c r="Q57" s="106"/>
      <c r="R57" s="4"/>
    </row>
    <row r="58" spans="1:18" ht="15" customHeight="1" x14ac:dyDescent="0.25">
      <c r="A58" s="4"/>
      <c r="B58" s="4"/>
      <c r="C58" s="107" t="s">
        <v>160</v>
      </c>
      <c r="D58" s="106"/>
      <c r="E58" s="128"/>
      <c r="F58" s="129"/>
      <c r="G58" s="129"/>
      <c r="H58" s="129"/>
      <c r="I58" s="129"/>
      <c r="J58" s="129"/>
      <c r="K58" s="129"/>
      <c r="L58" s="129"/>
      <c r="M58" s="129"/>
      <c r="N58" s="129"/>
      <c r="O58" s="129"/>
      <c r="P58" s="129"/>
      <c r="Q58" s="129"/>
      <c r="R58" s="4"/>
    </row>
    <row r="59" spans="1:18" ht="15" customHeight="1" x14ac:dyDescent="0.25">
      <c r="A59" s="4"/>
      <c r="B59" s="107"/>
      <c r="C59" s="107" t="s">
        <v>144</v>
      </c>
      <c r="D59" s="4"/>
      <c r="E59" s="128"/>
      <c r="F59" s="129"/>
      <c r="G59" s="129"/>
      <c r="H59" s="129"/>
      <c r="I59" s="129"/>
      <c r="J59" s="129"/>
      <c r="K59" s="129"/>
      <c r="L59" s="129"/>
      <c r="M59" s="129"/>
      <c r="N59" s="129"/>
      <c r="O59" s="129"/>
      <c r="P59" s="129"/>
      <c r="Q59" s="129"/>
      <c r="R59" s="4"/>
    </row>
    <row r="60" spans="1:18" ht="15" customHeight="1" x14ac:dyDescent="0.25">
      <c r="A60" s="4"/>
      <c r="B60" s="4"/>
      <c r="C60" s="4"/>
      <c r="D60" s="1" t="s">
        <v>408</v>
      </c>
      <c r="E60" s="112">
        <f>SUM(F60:Q60)</f>
        <v>0</v>
      </c>
      <c r="F60" s="101">
        <f>('Crop 1 - Input'!$L31*'Crop 1 - Input'!P31)+('Crop 1 - Input'!$L32*'Crop 1 - Input'!P32)+('Crop 1 - Input'!$L33*'Crop 1 - Input'!P33)+('Crop 1 - Input'!$L34*'Crop 1 - Input'!P34)+('Crop 1 - Input'!$L35*'Crop 1 - Input'!P35)+('Crop 2 - Input'!$L31*'Crop 2 - Input'!P31)+('Crop 2 - Input'!$L32*'Crop 2 - Input'!P32)+('Crop 2 - Input'!$L33*'Crop 2 - Input'!P33)+('Crop 2 - Input'!$L34*'Crop 2 - Input'!P34)+('Crop 2 - Input'!$L35*'Crop 2 - Input'!P35)+('Crop 3 - Input'!$L31*'Crop 3 - Input'!P31)+('Crop 3 - Input'!$L32*'Crop 3 - Input'!P32)+('Crop 3 - Input'!$L33*'Crop 3 - Input'!P33)+('Crop 3 - Input'!$L34*'Crop 3 - Input'!P34)+('Crop 3 - Input'!$L35*'Crop 3 - Input'!P35)+('Crop 4 - Input'!$L31*'Crop 4 - Input'!P31)+('Crop 4 - Input'!$L32*'Crop 4 - Input'!P32)+('Crop 4 - Input'!$L33*'Crop 4 - Input'!P33)+('Crop 4 - Input'!$L34*'Crop 4 - Input'!P34)+('Crop 4 - Input'!$L35*'Crop 4 - Input'!P35)+('Crop 5 - Input'!$L31*'Crop 5 - Input'!P31)+('Crop 5 - Input'!$L32*'Crop 5 - Input'!P32)+('Crop 5 - Input'!$L33*'Crop 5 - Input'!P33)+('Crop 5 - Input'!$L34*'Crop 5 - Input'!P34)+('Crop 5 - Input'!$L35*'Crop 3 - Input'!P35)</f>
        <v>0</v>
      </c>
      <c r="G60" s="101">
        <f>('Crop 1 - Input'!$L31*'Crop 1 - Input'!Q31)+('Crop 1 - Input'!$L32*'Crop 1 - Input'!Q32)+('Crop 1 - Input'!$L33*'Crop 1 - Input'!Q33)+('Crop 1 - Input'!$L34*'Crop 1 - Input'!Q34)+('Crop 1 - Input'!$L35*'Crop 1 - Input'!Q35)+('Crop 2 - Input'!$L31*'Crop 2 - Input'!Q31)+('Crop 2 - Input'!$L32*'Crop 2 - Input'!Q32)+('Crop 2 - Input'!$L33*'Crop 2 - Input'!Q33)+('Crop 2 - Input'!$L34*'Crop 2 - Input'!Q34)+('Crop 2 - Input'!$L35*'Crop 2 - Input'!Q35)+('Crop 3 - Input'!$L31*'Crop 3 - Input'!Q31)+('Crop 3 - Input'!$L32*'Crop 3 - Input'!Q32)+('Crop 3 - Input'!$L33*'Crop 3 - Input'!Q33)+('Crop 3 - Input'!$L34*'Crop 3 - Input'!Q34)+('Crop 3 - Input'!$L35*'Crop 3 - Input'!Q35)+('Crop 4 - Input'!$L31*'Crop 4 - Input'!Q31)+('Crop 4 - Input'!$L32*'Crop 4 - Input'!Q32)+('Crop 4 - Input'!$L33*'Crop 4 - Input'!Q33)+('Crop 4 - Input'!$L34*'Crop 4 - Input'!Q34)+('Crop 4 - Input'!$L35*'Crop 4 - Input'!Q35)+('Crop 5 - Input'!$L31*'Crop 5 - Input'!Q31)+('Crop 5 - Input'!$L32*'Crop 5 - Input'!Q32)+('Crop 5 - Input'!$L33*'Crop 5 - Input'!Q33)+('Crop 5 - Input'!$L34*'Crop 5 - Input'!Q34)+('Crop 5 - Input'!$L35*'Crop 3 - Input'!Q35)</f>
        <v>0</v>
      </c>
      <c r="H60" s="101">
        <f>('Crop 1 - Input'!$L31*'Crop 1 - Input'!R31)+('Crop 1 - Input'!$L32*'Crop 1 - Input'!R32)+('Crop 1 - Input'!$L33*'Crop 1 - Input'!R33)+('Crop 1 - Input'!$L34*'Crop 1 - Input'!R34)+('Crop 1 - Input'!$L35*'Crop 1 - Input'!R35)+('Crop 2 - Input'!$L31*'Crop 2 - Input'!R31)+('Crop 2 - Input'!$L32*'Crop 2 - Input'!R32)+('Crop 2 - Input'!$L33*'Crop 2 - Input'!R33)+('Crop 2 - Input'!$L34*'Crop 2 - Input'!R34)+('Crop 2 - Input'!$L35*'Crop 2 - Input'!R35)+('Crop 3 - Input'!$L31*'Crop 3 - Input'!R31)+('Crop 3 - Input'!$L32*'Crop 3 - Input'!R32)+('Crop 3 - Input'!$L33*'Crop 3 - Input'!R33)+('Crop 3 - Input'!$L34*'Crop 3 - Input'!R34)+('Crop 3 - Input'!$L35*'Crop 3 - Input'!R35)+('Crop 4 - Input'!$L31*'Crop 4 - Input'!R31)+('Crop 4 - Input'!$L32*'Crop 4 - Input'!R32)+('Crop 4 - Input'!$L33*'Crop 4 - Input'!R33)+('Crop 4 - Input'!$L34*'Crop 4 - Input'!R34)+('Crop 4 - Input'!$L35*'Crop 4 - Input'!R35)+('Crop 5 - Input'!$L31*'Crop 5 - Input'!R31)+('Crop 5 - Input'!$L32*'Crop 5 - Input'!R32)+('Crop 5 - Input'!$L33*'Crop 5 - Input'!R33)+('Crop 5 - Input'!$L34*'Crop 5 - Input'!R34)+('Crop 5 - Input'!$L35*'Crop 3 - Input'!R35)</f>
        <v>0</v>
      </c>
      <c r="I60" s="101">
        <f>('Crop 1 - Input'!$L31*'Crop 1 - Input'!S31)+('Crop 1 - Input'!$L32*'Crop 1 - Input'!S32)+('Crop 1 - Input'!$L33*'Crop 1 - Input'!S33)+('Crop 1 - Input'!$L34*'Crop 1 - Input'!S34)+('Crop 1 - Input'!$L35*'Crop 1 - Input'!S35)+('Crop 2 - Input'!$L31*'Crop 2 - Input'!S31)+('Crop 2 - Input'!$L32*'Crop 2 - Input'!S32)+('Crop 2 - Input'!$L33*'Crop 2 - Input'!S33)+('Crop 2 - Input'!$L34*'Crop 2 - Input'!S34)+('Crop 2 - Input'!$L35*'Crop 2 - Input'!S35)+('Crop 3 - Input'!$L31*'Crop 3 - Input'!S31)+('Crop 3 - Input'!$L32*'Crop 3 - Input'!S32)+('Crop 3 - Input'!$L33*'Crop 3 - Input'!S33)+('Crop 3 - Input'!$L34*'Crop 3 - Input'!S34)+('Crop 3 - Input'!$L35*'Crop 3 - Input'!S35)+('Crop 4 - Input'!$L31*'Crop 4 - Input'!S31)+('Crop 4 - Input'!$L32*'Crop 4 - Input'!S32)+('Crop 4 - Input'!$L33*'Crop 4 - Input'!S33)+('Crop 4 - Input'!$L34*'Crop 4 - Input'!S34)+('Crop 4 - Input'!$L35*'Crop 4 - Input'!S35)+('Crop 5 - Input'!$L31*'Crop 5 - Input'!S31)+('Crop 5 - Input'!$L32*'Crop 5 - Input'!S32)+('Crop 5 - Input'!$L33*'Crop 5 - Input'!S33)+('Crop 5 - Input'!$L34*'Crop 5 - Input'!S34)+('Crop 5 - Input'!$L35*'Crop 3 - Input'!S35)</f>
        <v>0</v>
      </c>
      <c r="J60" s="101">
        <f>('Crop 1 - Input'!$L31*'Crop 1 - Input'!T31)+('Crop 1 - Input'!$L32*'Crop 1 - Input'!T32)+('Crop 1 - Input'!$L33*'Crop 1 - Input'!T33)+('Crop 1 - Input'!$L34*'Crop 1 - Input'!T34)+('Crop 1 - Input'!$L35*'Crop 1 - Input'!T35)+('Crop 2 - Input'!$L31*'Crop 2 - Input'!T31)+('Crop 2 - Input'!$L32*'Crop 2 - Input'!T32)+('Crop 2 - Input'!$L33*'Crop 2 - Input'!T33)+('Crop 2 - Input'!$L34*'Crop 2 - Input'!T34)+('Crop 2 - Input'!$L35*'Crop 2 - Input'!T35)+('Crop 3 - Input'!$L31*'Crop 3 - Input'!T31)+('Crop 3 - Input'!$L32*'Crop 3 - Input'!T32)+('Crop 3 - Input'!$L33*'Crop 3 - Input'!T33)+('Crop 3 - Input'!$L34*'Crop 3 - Input'!T34)+('Crop 3 - Input'!$L35*'Crop 3 - Input'!T35)+('Crop 4 - Input'!$L31*'Crop 4 - Input'!T31)+('Crop 4 - Input'!$L32*'Crop 4 - Input'!T32)+('Crop 4 - Input'!$L33*'Crop 4 - Input'!T33)+('Crop 4 - Input'!$L34*'Crop 4 - Input'!T34)+('Crop 4 - Input'!$L35*'Crop 4 - Input'!T35)+('Crop 5 - Input'!$L31*'Crop 5 - Input'!T31)+('Crop 5 - Input'!$L32*'Crop 5 - Input'!T32)+('Crop 5 - Input'!$L33*'Crop 5 - Input'!T33)+('Crop 5 - Input'!$L34*'Crop 5 - Input'!T34)+('Crop 5 - Input'!$L35*'Crop 3 - Input'!T35)</f>
        <v>0</v>
      </c>
      <c r="K60" s="101">
        <f>('Crop 1 - Input'!$L31*'Crop 1 - Input'!U31)+('Crop 1 - Input'!$L32*'Crop 1 - Input'!U32)+('Crop 1 - Input'!$L33*'Crop 1 - Input'!U33)+('Crop 1 - Input'!$L34*'Crop 1 - Input'!U34)+('Crop 1 - Input'!$L35*'Crop 1 - Input'!U35)+('Crop 2 - Input'!$L31*'Crop 2 - Input'!U31)+('Crop 2 - Input'!$L32*'Crop 2 - Input'!U32)+('Crop 2 - Input'!$L33*'Crop 2 - Input'!U33)+('Crop 2 - Input'!$L34*'Crop 2 - Input'!U34)+('Crop 2 - Input'!$L35*'Crop 2 - Input'!U35)+('Crop 3 - Input'!$L31*'Crop 3 - Input'!U31)+('Crop 3 - Input'!$L32*'Crop 3 - Input'!U32)+('Crop 3 - Input'!$L33*'Crop 3 - Input'!U33)+('Crop 3 - Input'!$L34*'Crop 3 - Input'!U34)+('Crop 3 - Input'!$L35*'Crop 3 - Input'!U35)+('Crop 4 - Input'!$L31*'Crop 4 - Input'!U31)+('Crop 4 - Input'!$L32*'Crop 4 - Input'!U32)+('Crop 4 - Input'!$L33*'Crop 4 - Input'!U33)+('Crop 4 - Input'!$L34*'Crop 4 - Input'!U34)+('Crop 4 - Input'!$L35*'Crop 4 - Input'!U35)+('Crop 5 - Input'!$L31*'Crop 5 - Input'!U31)+('Crop 5 - Input'!$L32*'Crop 5 - Input'!U32)+('Crop 5 - Input'!$L33*'Crop 5 - Input'!U33)+('Crop 5 - Input'!$L34*'Crop 5 - Input'!U34)+('Crop 5 - Input'!$L35*'Crop 3 - Input'!U35)</f>
        <v>0</v>
      </c>
      <c r="L60" s="101">
        <f>('Crop 1 - Input'!$L31*'Crop 1 - Input'!V31)+('Crop 1 - Input'!$L32*'Crop 1 - Input'!V32)+('Crop 1 - Input'!$L33*'Crop 1 - Input'!V33)+('Crop 1 - Input'!$L34*'Crop 1 - Input'!V34)+('Crop 1 - Input'!$L35*'Crop 1 - Input'!V35)+('Crop 2 - Input'!$L31*'Crop 2 - Input'!V31)+('Crop 2 - Input'!$L32*'Crop 2 - Input'!V32)+('Crop 2 - Input'!$L33*'Crop 2 - Input'!V33)+('Crop 2 - Input'!$L34*'Crop 2 - Input'!V34)+('Crop 2 - Input'!$L35*'Crop 2 - Input'!V35)+('Crop 3 - Input'!$L31*'Crop 3 - Input'!V31)+('Crop 3 - Input'!$L32*'Crop 3 - Input'!V32)+('Crop 3 - Input'!$L33*'Crop 3 - Input'!V33)+('Crop 3 - Input'!$L34*'Crop 3 - Input'!V34)+('Crop 3 - Input'!$L35*'Crop 3 - Input'!V35)+('Crop 4 - Input'!$L31*'Crop 4 - Input'!V31)+('Crop 4 - Input'!$L32*'Crop 4 - Input'!V32)+('Crop 4 - Input'!$L33*'Crop 4 - Input'!V33)+('Crop 4 - Input'!$L34*'Crop 4 - Input'!V34)+('Crop 4 - Input'!$L35*'Crop 4 - Input'!V35)+('Crop 5 - Input'!$L31*'Crop 5 - Input'!V31)+('Crop 5 - Input'!$L32*'Crop 5 - Input'!V32)+('Crop 5 - Input'!$L33*'Crop 5 - Input'!V33)+('Crop 5 - Input'!$L34*'Crop 5 - Input'!V34)+('Crop 5 - Input'!$L35*'Crop 3 - Input'!V35)</f>
        <v>0</v>
      </c>
      <c r="M60" s="101">
        <f>('Crop 1 - Input'!$L31*'Crop 1 - Input'!W31)+('Crop 1 - Input'!$L32*'Crop 1 - Input'!W32)+('Crop 1 - Input'!$L33*'Crop 1 - Input'!W33)+('Crop 1 - Input'!$L34*'Crop 1 - Input'!W34)+('Crop 1 - Input'!$L35*'Crop 1 - Input'!W35)+('Crop 2 - Input'!$L31*'Crop 2 - Input'!W31)+('Crop 2 - Input'!$L32*'Crop 2 - Input'!W32)+('Crop 2 - Input'!$L33*'Crop 2 - Input'!W33)+('Crop 2 - Input'!$L34*'Crop 2 - Input'!W34)+('Crop 2 - Input'!$L35*'Crop 2 - Input'!W35)+('Crop 3 - Input'!$L31*'Crop 3 - Input'!W31)+('Crop 3 - Input'!$L32*'Crop 3 - Input'!W32)+('Crop 3 - Input'!$L33*'Crop 3 - Input'!W33)+('Crop 3 - Input'!$L34*'Crop 3 - Input'!W34)+('Crop 3 - Input'!$L35*'Crop 3 - Input'!W35)+('Crop 4 - Input'!$L31*'Crop 4 - Input'!W31)+('Crop 4 - Input'!$L32*'Crop 4 - Input'!W32)+('Crop 4 - Input'!$L33*'Crop 4 - Input'!W33)+('Crop 4 - Input'!$L34*'Crop 4 - Input'!W34)+('Crop 4 - Input'!$L35*'Crop 4 - Input'!W35)+('Crop 5 - Input'!$L31*'Crop 5 - Input'!W31)+('Crop 5 - Input'!$L32*'Crop 5 - Input'!W32)+('Crop 5 - Input'!$L33*'Crop 5 - Input'!W33)+('Crop 5 - Input'!$L34*'Crop 5 - Input'!W34)+('Crop 5 - Input'!$L35*'Crop 3 - Input'!W35)</f>
        <v>0</v>
      </c>
      <c r="N60" s="101">
        <f>('Crop 1 - Input'!$L31*'Crop 1 - Input'!X31)+('Crop 1 - Input'!$L32*'Crop 1 - Input'!X32)+('Crop 1 - Input'!$L33*'Crop 1 - Input'!X33)+('Crop 1 - Input'!$L34*'Crop 1 - Input'!X34)+('Crop 1 - Input'!$L35*'Crop 1 - Input'!X35)+('Crop 2 - Input'!$L31*'Crop 2 - Input'!X31)+('Crop 2 - Input'!$L32*'Crop 2 - Input'!X32)+('Crop 2 - Input'!$L33*'Crop 2 - Input'!X33)+('Crop 2 - Input'!$L34*'Crop 2 - Input'!X34)+('Crop 2 - Input'!$L35*'Crop 2 - Input'!X35)+('Crop 3 - Input'!$L31*'Crop 3 - Input'!X31)+('Crop 3 - Input'!$L32*'Crop 3 - Input'!X32)+('Crop 3 - Input'!$L33*'Crop 3 - Input'!X33)+('Crop 3 - Input'!$L34*'Crop 3 - Input'!X34)+('Crop 3 - Input'!$L35*'Crop 3 - Input'!X35)+('Crop 4 - Input'!$L31*'Crop 4 - Input'!X31)+('Crop 4 - Input'!$L32*'Crop 4 - Input'!X32)+('Crop 4 - Input'!$L33*'Crop 4 - Input'!X33)+('Crop 4 - Input'!$L34*'Crop 4 - Input'!X34)+('Crop 4 - Input'!$L35*'Crop 4 - Input'!X35)+('Crop 5 - Input'!$L31*'Crop 5 - Input'!X31)+('Crop 5 - Input'!$L32*'Crop 5 - Input'!X32)+('Crop 5 - Input'!$L33*'Crop 5 - Input'!X33)+('Crop 5 - Input'!$L34*'Crop 5 - Input'!X34)+('Crop 5 - Input'!$L35*'Crop 3 - Input'!X35)</f>
        <v>0</v>
      </c>
      <c r="O60" s="101">
        <f>('Crop 1 - Input'!$L31*'Crop 1 - Input'!Y31)+('Crop 1 - Input'!$L32*'Crop 1 - Input'!Y32)+('Crop 1 - Input'!$L33*'Crop 1 - Input'!Y33)+('Crop 1 - Input'!$L34*'Crop 1 - Input'!Y34)+('Crop 1 - Input'!$L35*'Crop 1 - Input'!Y35)+('Crop 2 - Input'!$L31*'Crop 2 - Input'!Y31)+('Crop 2 - Input'!$L32*'Crop 2 - Input'!Y32)+('Crop 2 - Input'!$L33*'Crop 2 - Input'!Y33)+('Crop 2 - Input'!$L34*'Crop 2 - Input'!Y34)+('Crop 2 - Input'!$L35*'Crop 2 - Input'!Y35)+('Crop 3 - Input'!$L31*'Crop 3 - Input'!Y31)+('Crop 3 - Input'!$L32*'Crop 3 - Input'!Y32)+('Crop 3 - Input'!$L33*'Crop 3 - Input'!Y33)+('Crop 3 - Input'!$L34*'Crop 3 - Input'!Y34)+('Crop 3 - Input'!$L35*'Crop 3 - Input'!Y35)+('Crop 4 - Input'!$L31*'Crop 4 - Input'!Y31)+('Crop 4 - Input'!$L32*'Crop 4 - Input'!Y32)+('Crop 4 - Input'!$L33*'Crop 4 - Input'!Y33)+('Crop 4 - Input'!$L34*'Crop 4 - Input'!Y34)+('Crop 4 - Input'!$L35*'Crop 4 - Input'!Y35)+('Crop 5 - Input'!$L31*'Crop 5 - Input'!Y31)+('Crop 5 - Input'!$L32*'Crop 5 - Input'!Y32)+('Crop 5 - Input'!$L33*'Crop 5 - Input'!Y33)+('Crop 5 - Input'!$L34*'Crop 5 - Input'!Y34)+('Crop 5 - Input'!$L35*'Crop 3 - Input'!Y35)</f>
        <v>0</v>
      </c>
      <c r="P60" s="101">
        <f>('Crop 1 - Input'!$L31*'Crop 1 - Input'!Z31)+('Crop 1 - Input'!$L32*'Crop 1 - Input'!Z32)+('Crop 1 - Input'!$L33*'Crop 1 - Input'!Z33)+('Crop 1 - Input'!$L34*'Crop 1 - Input'!Z34)+('Crop 1 - Input'!$L35*'Crop 1 - Input'!Z35)+('Crop 2 - Input'!$L31*'Crop 2 - Input'!Z31)+('Crop 2 - Input'!$L32*'Crop 2 - Input'!Z32)+('Crop 2 - Input'!$L33*'Crop 2 - Input'!Z33)+('Crop 2 - Input'!$L34*'Crop 2 - Input'!Z34)+('Crop 2 - Input'!$L35*'Crop 2 - Input'!Z35)+('Crop 3 - Input'!$L31*'Crop 3 - Input'!Z31)+('Crop 3 - Input'!$L32*'Crop 3 - Input'!Z32)+('Crop 3 - Input'!$L33*'Crop 3 - Input'!Z33)+('Crop 3 - Input'!$L34*'Crop 3 - Input'!Z34)+('Crop 3 - Input'!$L35*'Crop 3 - Input'!Z35)+('Crop 4 - Input'!$L31*'Crop 4 - Input'!Z31)+('Crop 4 - Input'!$L32*'Crop 4 - Input'!Z32)+('Crop 4 - Input'!$L33*'Crop 4 - Input'!Z33)+('Crop 4 - Input'!$L34*'Crop 4 - Input'!Z34)+('Crop 4 - Input'!$L35*'Crop 4 - Input'!Z35)+('Crop 5 - Input'!$L31*'Crop 5 - Input'!Z31)+('Crop 5 - Input'!$L32*'Crop 5 - Input'!Z32)+('Crop 5 - Input'!$L33*'Crop 5 - Input'!Z33)+('Crop 5 - Input'!$L34*'Crop 5 - Input'!Z34)+('Crop 5 - Input'!$L35*'Crop 3 - Input'!Z35)</f>
        <v>0</v>
      </c>
      <c r="Q60" s="101">
        <f>('Crop 1 - Input'!$L31*'Crop 1 - Input'!AA31)+('Crop 1 - Input'!$L32*'Crop 1 - Input'!AA32)+('Crop 1 - Input'!$L33*'Crop 1 - Input'!AA33)+('Crop 1 - Input'!$L34*'Crop 1 - Input'!AA34)+('Crop 1 - Input'!$L35*'Crop 1 - Input'!AA35)+('Crop 2 - Input'!$L31*'Crop 2 - Input'!AA31)+('Crop 2 - Input'!$L32*'Crop 2 - Input'!AA32)+('Crop 2 - Input'!$L33*'Crop 2 - Input'!AA33)+('Crop 2 - Input'!$L34*'Crop 2 - Input'!AA34)+('Crop 2 - Input'!$L35*'Crop 2 - Input'!AA35)+('Crop 3 - Input'!$L31*'Crop 3 - Input'!AA31)+('Crop 3 - Input'!$L32*'Crop 3 - Input'!AA32)+('Crop 3 - Input'!$L33*'Crop 3 - Input'!AA33)+('Crop 3 - Input'!$L34*'Crop 3 - Input'!AA34)+('Crop 3 - Input'!$L35*'Crop 3 - Input'!AA35)+('Crop 4 - Input'!$L31*'Crop 4 - Input'!AA31)+('Crop 4 - Input'!$L32*'Crop 4 - Input'!AA32)+('Crop 4 - Input'!$L33*'Crop 4 - Input'!AA33)+('Crop 4 - Input'!$L34*'Crop 4 - Input'!AA34)+('Crop 4 - Input'!$L35*'Crop 4 - Input'!AA35)+('Crop 5 - Input'!$L31*'Crop 5 - Input'!AA31)+('Crop 5 - Input'!$L32*'Crop 5 - Input'!AA32)+('Crop 5 - Input'!$L33*'Crop 5 - Input'!AA33)+('Crop 5 - Input'!$L34*'Crop 5 - Input'!AA34)+('Crop 5 - Input'!$L35*'Crop 3 - Input'!AA35)</f>
        <v>0</v>
      </c>
      <c r="R60" s="4"/>
    </row>
    <row r="61" spans="1:18" ht="15" customHeight="1" x14ac:dyDescent="0.25">
      <c r="A61" s="4"/>
      <c r="B61" s="4"/>
      <c r="C61" s="4"/>
      <c r="D61" s="117" t="s">
        <v>451</v>
      </c>
      <c r="E61" s="112">
        <f>SUM(F61:Q61)</f>
        <v>0</v>
      </c>
      <c r="F61" s="101">
        <f>('Crop 1 - Input'!$L43*'Crop 1 - Input'!P43)+('Crop 1 - Input'!$L44*'Crop 1 - Input'!P44)+('Crop 1 - Input'!$L45*'Crop 1 - Input'!P45)+('Crop 1 - Input'!$L46*'Crop 1 - Input'!P46)+('Crop 2 - Input'!$L43*'Crop 2 - Input'!P43)+('Crop 2 - Input'!$L44*'Crop 2 - Input'!P44)+('Crop 2 - Input'!$L45*'Crop 2 - Input'!P45)+('Crop 2 - Input'!$L46*'Crop 2 - Input'!P46)+('Crop 3 - Input'!$L43*'Crop 3 - Input'!P43)+('Crop 3 - Input'!$L44*'Crop 3 - Input'!P44)+('Crop 3 - Input'!$L45*'Crop 3 - Input'!P45)+('Crop 3 - Input'!$L46*'Crop 3 - Input'!P46)+('Crop 4 - Input'!$L43*'Crop 4 - Input'!P43)+('Crop 4 - Input'!$L44*'Crop 4 - Input'!P44)+('Crop 4 - Input'!$L45*'Crop 4 - Input'!P45)+('Crop 4 - Input'!$L46*'Crop 4 - Input'!P46)+('Crop 5 - Input'!$L43*'Crop 5 - Input'!P43)+('Crop 5 - Input'!$L44*'Crop 5 - Input'!P44)+('Crop 5 - Input'!$L45*'Crop 5 - Input'!P45)+('Crop 5 - Input'!$L46*'Crop 5 - Input'!P46)</f>
        <v>0</v>
      </c>
      <c r="G61" s="101">
        <f>('Crop 1 - Input'!$L43*'Crop 1 - Input'!Q43)+('Crop 1 - Input'!$L44*'Crop 1 - Input'!Q44)+('Crop 1 - Input'!$L45*'Crop 1 - Input'!Q45)+('Crop 1 - Input'!$L46*'Crop 1 - Input'!Q46)+('Crop 2 - Input'!$L43*'Crop 2 - Input'!Q43)+('Crop 2 - Input'!$L44*'Crop 2 - Input'!Q44)+('Crop 2 - Input'!$L45*'Crop 2 - Input'!Q45)+('Crop 2 - Input'!$L46*'Crop 2 - Input'!Q46)+('Crop 3 - Input'!$L43*'Crop 3 - Input'!Q43)+('Crop 3 - Input'!$L44*'Crop 3 - Input'!Q44)+('Crop 3 - Input'!$L45*'Crop 3 - Input'!Q45)+('Crop 3 - Input'!$L46*'Crop 3 - Input'!Q46)+('Crop 4 - Input'!$L43*'Crop 4 - Input'!Q43)+('Crop 4 - Input'!$L44*'Crop 4 - Input'!Q44)+('Crop 4 - Input'!$L45*'Crop 4 - Input'!Q45)+('Crop 4 - Input'!$L46*'Crop 4 - Input'!Q46)+('Crop 5 - Input'!$L43*'Crop 5 - Input'!Q43)+('Crop 5 - Input'!$L44*'Crop 5 - Input'!Q44)+('Crop 5 - Input'!$L45*'Crop 5 - Input'!Q45)+('Crop 5 - Input'!$L46*'Crop 5 - Input'!Q46)</f>
        <v>0</v>
      </c>
      <c r="H61" s="101">
        <f>('Crop 1 - Input'!$L43*'Crop 1 - Input'!R43)+('Crop 1 - Input'!$L44*'Crop 1 - Input'!R44)+('Crop 1 - Input'!$L45*'Crop 1 - Input'!R45)+('Crop 1 - Input'!$L46*'Crop 1 - Input'!R46)+('Crop 2 - Input'!$L43*'Crop 2 - Input'!R43)+('Crop 2 - Input'!$L44*'Crop 2 - Input'!R44)+('Crop 2 - Input'!$L45*'Crop 2 - Input'!R45)+('Crop 2 - Input'!$L46*'Crop 2 - Input'!R46)+('Crop 3 - Input'!$L43*'Crop 3 - Input'!R43)+('Crop 3 - Input'!$L44*'Crop 3 - Input'!R44)+('Crop 3 - Input'!$L45*'Crop 3 - Input'!R45)+('Crop 3 - Input'!$L46*'Crop 3 - Input'!R46)+('Crop 4 - Input'!$L43*'Crop 4 - Input'!R43)+('Crop 4 - Input'!$L44*'Crop 4 - Input'!R44)+('Crop 4 - Input'!$L45*'Crop 4 - Input'!R45)+('Crop 4 - Input'!$L46*'Crop 4 - Input'!R46)+('Crop 5 - Input'!$L43*'Crop 5 - Input'!R43)+('Crop 5 - Input'!$L44*'Crop 5 - Input'!R44)+('Crop 5 - Input'!$L45*'Crop 5 - Input'!R45)+('Crop 5 - Input'!$L46*'Crop 5 - Input'!R46)</f>
        <v>0</v>
      </c>
      <c r="I61" s="101">
        <f>('Crop 1 - Input'!$L43*'Crop 1 - Input'!S43)+('Crop 1 - Input'!$L44*'Crop 1 - Input'!S44)+('Crop 1 - Input'!$L45*'Crop 1 - Input'!S45)+('Crop 1 - Input'!$L46*'Crop 1 - Input'!S46)+('Crop 2 - Input'!$L43*'Crop 2 - Input'!S43)+('Crop 2 - Input'!$L44*'Crop 2 - Input'!S44)+('Crop 2 - Input'!$L45*'Crop 2 - Input'!S45)+('Crop 2 - Input'!$L46*'Crop 2 - Input'!S46)+('Crop 3 - Input'!$L43*'Crop 3 - Input'!S43)+('Crop 3 - Input'!$L44*'Crop 3 - Input'!S44)+('Crop 3 - Input'!$L45*'Crop 3 - Input'!S45)+('Crop 3 - Input'!$L46*'Crop 3 - Input'!S46)+('Crop 4 - Input'!$L43*'Crop 4 - Input'!S43)+('Crop 4 - Input'!$L44*'Crop 4 - Input'!S44)+('Crop 4 - Input'!$L45*'Crop 4 - Input'!S45)+('Crop 4 - Input'!$L46*'Crop 4 - Input'!S46)+('Crop 5 - Input'!$L43*'Crop 5 - Input'!S43)+('Crop 5 - Input'!$L44*'Crop 5 - Input'!S44)+('Crop 5 - Input'!$L45*'Crop 5 - Input'!S45)+('Crop 5 - Input'!$L46*'Crop 5 - Input'!S46)</f>
        <v>0</v>
      </c>
      <c r="J61" s="101">
        <f>('Crop 1 - Input'!$L43*'Crop 1 - Input'!T43)+('Crop 1 - Input'!$L44*'Crop 1 - Input'!T44)+('Crop 1 - Input'!$L45*'Crop 1 - Input'!T45)+('Crop 1 - Input'!$L46*'Crop 1 - Input'!T46)+('Crop 2 - Input'!$L43*'Crop 2 - Input'!T43)+('Crop 2 - Input'!$L44*'Crop 2 - Input'!T44)+('Crop 2 - Input'!$L45*'Crop 2 - Input'!T45)+('Crop 2 - Input'!$L46*'Crop 2 - Input'!T46)+('Crop 3 - Input'!$L43*'Crop 3 - Input'!T43)+('Crop 3 - Input'!$L44*'Crop 3 - Input'!T44)+('Crop 3 - Input'!$L45*'Crop 3 - Input'!T45)+('Crop 3 - Input'!$L46*'Crop 3 - Input'!T46)+('Crop 4 - Input'!$L43*'Crop 4 - Input'!T43)+('Crop 4 - Input'!$L44*'Crop 4 - Input'!T44)+('Crop 4 - Input'!$L45*'Crop 4 - Input'!T45)+('Crop 4 - Input'!$L46*'Crop 4 - Input'!T46)+('Crop 5 - Input'!$L43*'Crop 5 - Input'!T43)+('Crop 5 - Input'!$L44*'Crop 5 - Input'!T44)+('Crop 5 - Input'!$L45*'Crop 5 - Input'!T45)+('Crop 5 - Input'!$L46*'Crop 5 - Input'!T46)</f>
        <v>0</v>
      </c>
      <c r="K61" s="101">
        <f>('Crop 1 - Input'!$L43*'Crop 1 - Input'!U43)+('Crop 1 - Input'!$L44*'Crop 1 - Input'!U44)+('Crop 1 - Input'!$L45*'Crop 1 - Input'!U45)+('Crop 1 - Input'!$L46*'Crop 1 - Input'!U46)+('Crop 2 - Input'!$L43*'Crop 2 - Input'!U43)+('Crop 2 - Input'!$L44*'Crop 2 - Input'!U44)+('Crop 2 - Input'!$L45*'Crop 2 - Input'!U45)+('Crop 2 - Input'!$L46*'Crop 2 - Input'!U46)+('Crop 3 - Input'!$L43*'Crop 3 - Input'!U43)+('Crop 3 - Input'!$L44*'Crop 3 - Input'!U44)+('Crop 3 - Input'!$L45*'Crop 3 - Input'!U45)+('Crop 3 - Input'!$L46*'Crop 3 - Input'!U46)+('Crop 4 - Input'!$L43*'Crop 4 - Input'!U43)+('Crop 4 - Input'!$L44*'Crop 4 - Input'!U44)+('Crop 4 - Input'!$L45*'Crop 4 - Input'!U45)+('Crop 4 - Input'!$L46*'Crop 4 - Input'!U46)+('Crop 5 - Input'!$L43*'Crop 5 - Input'!U43)+('Crop 5 - Input'!$L44*'Crop 5 - Input'!U44)+('Crop 5 - Input'!$L45*'Crop 5 - Input'!U45)+('Crop 5 - Input'!$L46*'Crop 5 - Input'!U46)</f>
        <v>0</v>
      </c>
      <c r="L61" s="101">
        <f>('Crop 1 - Input'!$L43*'Crop 1 - Input'!V43)+('Crop 1 - Input'!$L44*'Crop 1 - Input'!V44)+('Crop 1 - Input'!$L45*'Crop 1 - Input'!V45)+('Crop 1 - Input'!$L46*'Crop 1 - Input'!V46)+('Crop 2 - Input'!$L43*'Crop 2 - Input'!V43)+('Crop 2 - Input'!$L44*'Crop 2 - Input'!V44)+('Crop 2 - Input'!$L45*'Crop 2 - Input'!V45)+('Crop 2 - Input'!$L46*'Crop 2 - Input'!V46)+('Crop 3 - Input'!$L43*'Crop 3 - Input'!V43)+('Crop 3 - Input'!$L44*'Crop 3 - Input'!V44)+('Crop 3 - Input'!$L45*'Crop 3 - Input'!V45)+('Crop 3 - Input'!$L46*'Crop 3 - Input'!V46)+('Crop 4 - Input'!$L43*'Crop 4 - Input'!V43)+('Crop 4 - Input'!$L44*'Crop 4 - Input'!V44)+('Crop 4 - Input'!$L45*'Crop 4 - Input'!V45)+('Crop 4 - Input'!$L46*'Crop 4 - Input'!V46)+('Crop 5 - Input'!$L43*'Crop 5 - Input'!V43)+('Crop 5 - Input'!$L44*'Crop 5 - Input'!V44)+('Crop 5 - Input'!$L45*'Crop 5 - Input'!V45)+('Crop 5 - Input'!$L46*'Crop 5 - Input'!V46)</f>
        <v>0</v>
      </c>
      <c r="M61" s="101">
        <f>('Crop 1 - Input'!$L43*'Crop 1 - Input'!W43)+('Crop 1 - Input'!$L44*'Crop 1 - Input'!W44)+('Crop 1 - Input'!$L45*'Crop 1 - Input'!W45)+('Crop 1 - Input'!$L46*'Crop 1 - Input'!W46)+('Crop 2 - Input'!$L43*'Crop 2 - Input'!W43)+('Crop 2 - Input'!$L44*'Crop 2 - Input'!W44)+('Crop 2 - Input'!$L45*'Crop 2 - Input'!W45)+('Crop 2 - Input'!$L46*'Crop 2 - Input'!W46)+('Crop 3 - Input'!$L43*'Crop 3 - Input'!W43)+('Crop 3 - Input'!$L44*'Crop 3 - Input'!W44)+('Crop 3 - Input'!$L45*'Crop 3 - Input'!W45)+('Crop 3 - Input'!$L46*'Crop 3 - Input'!W46)+('Crop 4 - Input'!$L43*'Crop 4 - Input'!W43)+('Crop 4 - Input'!$L44*'Crop 4 - Input'!W44)+('Crop 4 - Input'!$L45*'Crop 4 - Input'!W45)+('Crop 4 - Input'!$L46*'Crop 4 - Input'!W46)+('Crop 5 - Input'!$L43*'Crop 5 - Input'!W43)+('Crop 5 - Input'!$L44*'Crop 5 - Input'!W44)+('Crop 5 - Input'!$L45*'Crop 5 - Input'!W45)+('Crop 5 - Input'!$L46*'Crop 5 - Input'!W46)</f>
        <v>0</v>
      </c>
      <c r="N61" s="101">
        <f>('Crop 1 - Input'!$L43*'Crop 1 - Input'!X43)+('Crop 1 - Input'!$L44*'Crop 1 - Input'!X44)+('Crop 1 - Input'!$L45*'Crop 1 - Input'!X45)+('Crop 1 - Input'!$L46*'Crop 1 - Input'!X46)+('Crop 2 - Input'!$L43*'Crop 2 - Input'!X43)+('Crop 2 - Input'!$L44*'Crop 2 - Input'!X44)+('Crop 2 - Input'!$L45*'Crop 2 - Input'!X45)+('Crop 2 - Input'!$L46*'Crop 2 - Input'!X46)+('Crop 3 - Input'!$L43*'Crop 3 - Input'!X43)+('Crop 3 - Input'!$L44*'Crop 3 - Input'!X44)+('Crop 3 - Input'!$L45*'Crop 3 - Input'!X45)+('Crop 3 - Input'!$L46*'Crop 3 - Input'!X46)+('Crop 4 - Input'!$L43*'Crop 4 - Input'!X43)+('Crop 4 - Input'!$L44*'Crop 4 - Input'!X44)+('Crop 4 - Input'!$L45*'Crop 4 - Input'!X45)+('Crop 4 - Input'!$L46*'Crop 4 - Input'!X46)+('Crop 5 - Input'!$L43*'Crop 5 - Input'!X43)+('Crop 5 - Input'!$L44*'Crop 5 - Input'!X44)+('Crop 5 - Input'!$L45*'Crop 5 - Input'!X45)+('Crop 5 - Input'!$L46*'Crop 5 - Input'!X46)</f>
        <v>0</v>
      </c>
      <c r="O61" s="101">
        <f>('Crop 1 - Input'!$L43*'Crop 1 - Input'!Y43)+('Crop 1 - Input'!$L44*'Crop 1 - Input'!Y44)+('Crop 1 - Input'!$L45*'Crop 1 - Input'!Y45)+('Crop 1 - Input'!$L46*'Crop 1 - Input'!Y46)+('Crop 2 - Input'!$L43*'Crop 2 - Input'!Y43)+('Crop 2 - Input'!$L44*'Crop 2 - Input'!Y44)+('Crop 2 - Input'!$L45*'Crop 2 - Input'!Y45)+('Crop 2 - Input'!$L46*'Crop 2 - Input'!Y46)+('Crop 3 - Input'!$L43*'Crop 3 - Input'!Y43)+('Crop 3 - Input'!$L44*'Crop 3 - Input'!Y44)+('Crop 3 - Input'!$L45*'Crop 3 - Input'!Y45)+('Crop 3 - Input'!$L46*'Crop 3 - Input'!Y46)+('Crop 4 - Input'!$L43*'Crop 4 - Input'!Y43)+('Crop 4 - Input'!$L44*'Crop 4 - Input'!Y44)+('Crop 4 - Input'!$L45*'Crop 4 - Input'!Y45)+('Crop 4 - Input'!$L46*'Crop 4 - Input'!Y46)+('Crop 5 - Input'!$L43*'Crop 5 - Input'!Y43)+('Crop 5 - Input'!$L44*'Crop 5 - Input'!Y44)+('Crop 5 - Input'!$L45*'Crop 5 - Input'!Y45)+('Crop 5 - Input'!$L46*'Crop 5 - Input'!Y46)</f>
        <v>0</v>
      </c>
      <c r="P61" s="101">
        <f>('Crop 1 - Input'!$L43*'Crop 1 - Input'!Z43)+('Crop 1 - Input'!$L44*'Crop 1 - Input'!Z44)+('Crop 1 - Input'!$L45*'Crop 1 - Input'!Z45)+('Crop 1 - Input'!$L46*'Crop 1 - Input'!Z46)+('Crop 2 - Input'!$L43*'Crop 2 - Input'!Z43)+('Crop 2 - Input'!$L44*'Crop 2 - Input'!Z44)+('Crop 2 - Input'!$L45*'Crop 2 - Input'!Z45)+('Crop 2 - Input'!$L46*'Crop 2 - Input'!Z46)+('Crop 3 - Input'!$L43*'Crop 3 - Input'!Z43)+('Crop 3 - Input'!$L44*'Crop 3 - Input'!Z44)+('Crop 3 - Input'!$L45*'Crop 3 - Input'!Z45)+('Crop 3 - Input'!$L46*'Crop 3 - Input'!Z46)+('Crop 4 - Input'!$L43*'Crop 4 - Input'!Z43)+('Crop 4 - Input'!$L44*'Crop 4 - Input'!Z44)+('Crop 4 - Input'!$L45*'Crop 4 - Input'!Z45)+('Crop 4 - Input'!$L46*'Crop 4 - Input'!Z46)+('Crop 5 - Input'!$L43*'Crop 5 - Input'!Z43)+('Crop 5 - Input'!$L44*'Crop 5 - Input'!Z44)+('Crop 5 - Input'!$L45*'Crop 5 - Input'!Z45)+('Crop 5 - Input'!$L46*'Crop 5 - Input'!Z46)</f>
        <v>0</v>
      </c>
      <c r="Q61" s="101">
        <f>('Crop 1 - Input'!$L43*'Crop 1 - Input'!AA43)+('Crop 1 - Input'!$L44*'Crop 1 - Input'!AA44)+('Crop 1 - Input'!$L45*'Crop 1 - Input'!AA45)+('Crop 1 - Input'!$L46*'Crop 1 - Input'!AA46)+('Crop 2 - Input'!$L43*'Crop 2 - Input'!AA43)+('Crop 2 - Input'!$L44*'Crop 2 - Input'!AA44)+('Crop 2 - Input'!$L45*'Crop 2 - Input'!AA45)+('Crop 2 - Input'!$L46*'Crop 2 - Input'!AA46)+('Crop 3 - Input'!$L43*'Crop 3 - Input'!AA43)+('Crop 3 - Input'!$L44*'Crop 3 - Input'!AA44)+('Crop 3 - Input'!$L45*'Crop 3 - Input'!AA45)+('Crop 3 - Input'!$L46*'Crop 3 - Input'!AA46)+('Crop 4 - Input'!$L43*'Crop 4 - Input'!AA43)+('Crop 4 - Input'!$L44*'Crop 4 - Input'!AA44)+('Crop 4 - Input'!$L45*'Crop 4 - Input'!AA45)+('Crop 4 - Input'!$L46*'Crop 4 - Input'!AA46)+('Crop 5 - Input'!$L43*'Crop 5 - Input'!AA43)+('Crop 5 - Input'!$L44*'Crop 5 - Input'!AA44)+('Crop 5 - Input'!$L45*'Crop 5 - Input'!AA45)+('Crop 5 - Input'!$L46*'Crop 5 - Input'!AA46)</f>
        <v>0</v>
      </c>
      <c r="R61" s="4"/>
    </row>
    <row r="62" spans="1:18" ht="15" customHeight="1" x14ac:dyDescent="0.25">
      <c r="A62" s="4"/>
      <c r="B62" s="4"/>
      <c r="C62" s="4"/>
      <c r="D62" s="117" t="s">
        <v>78</v>
      </c>
      <c r="E62" s="112">
        <f>SUM(F62:Q62)</f>
        <v>0</v>
      </c>
      <c r="F62" s="101">
        <f>('Crop 1 - Input'!$L54*'Crop 1 - Input'!P54)+('Crop 1 - Input'!$L55*'Crop 1 - Input'!P55)+('Crop 1 - Input'!$L56*'Crop 1 - Input'!P56)+('Crop 1 - Input'!$L57*'Crop 1 - Input'!P57)+('Crop 1 - Input'!$L58*'Crop 1 - Input'!P58)+('Crop 2 - Input'!$L54*'Crop 2 - Input'!P54)+('Crop 2 - Input'!$L55*'Crop 2 - Input'!P55)+('Crop 2 - Input'!$L56*'Crop 2 - Input'!P56)+('Crop 2 - Input'!$L57*'Crop 2 - Input'!P57)+('Crop 2 - Input'!$L58*'Crop 2 - Input'!P58)+('Crop 3 - Input'!$L54*'Crop 3 - Input'!P54)+('Crop 3 - Input'!$L55*'Crop 3 - Input'!P55)+('Crop 3 - Input'!$L56*'Crop 3 - Input'!P56)+('Crop 3 - Input'!$L57*'Crop 3 - Input'!P57)+('Crop 3 - Input'!$L58*'Crop 3 - Input'!P58)+('Crop 4 - Input'!$L54*'Crop 4 - Input'!P54)+('Crop 4 - Input'!$L55*'Crop 4 - Input'!P55)+('Crop 4 - Input'!$L56*'Crop 4 - Input'!P56)+('Crop 4 - Input'!$L57*'Crop 4 - Input'!P57)+('Crop 4 - Input'!$L58*'Crop 4 - Input'!P58)+('Crop 5 - Input'!$L54*'Crop 5 - Input'!P54)+('Crop 5 - Input'!$L55*'Crop 5 - Input'!P55)+('Crop 5 - Input'!$L56*'Crop 5 - Input'!P56)+('Crop 5 - Input'!$L57*'Crop 5 - Input'!P57)+('Crop 5 - Input'!$L58*'Crop 3 - Input'!P58)</f>
        <v>0</v>
      </c>
      <c r="G62" s="101">
        <f>('Crop 1 - Input'!$L54*'Crop 1 - Input'!Q54)+('Crop 1 - Input'!$L55*'Crop 1 - Input'!Q55)+('Crop 1 - Input'!$L56*'Crop 1 - Input'!Q56)+('Crop 1 - Input'!$L57*'Crop 1 - Input'!Q57)+('Crop 1 - Input'!$L58*'Crop 1 - Input'!Q58)+('Crop 2 - Input'!$L54*'Crop 2 - Input'!Q54)+('Crop 2 - Input'!$L55*'Crop 2 - Input'!Q55)+('Crop 2 - Input'!$L56*'Crop 2 - Input'!Q56)+('Crop 2 - Input'!$L57*'Crop 2 - Input'!Q57)+('Crop 2 - Input'!$L58*'Crop 2 - Input'!Q58)+('Crop 3 - Input'!$L54*'Crop 3 - Input'!Q54)+('Crop 3 - Input'!$L55*'Crop 3 - Input'!Q55)+('Crop 3 - Input'!$L56*'Crop 3 - Input'!Q56)+('Crop 3 - Input'!$L57*'Crop 3 - Input'!Q57)+('Crop 3 - Input'!$L58*'Crop 3 - Input'!Q58)+('Crop 4 - Input'!$L54*'Crop 4 - Input'!Q54)+('Crop 4 - Input'!$L55*'Crop 4 - Input'!Q55)+('Crop 4 - Input'!$L56*'Crop 4 - Input'!Q56)+('Crop 4 - Input'!$L57*'Crop 4 - Input'!Q57)+('Crop 4 - Input'!$L58*'Crop 4 - Input'!Q58)+('Crop 5 - Input'!$L54*'Crop 5 - Input'!Q54)+('Crop 5 - Input'!$L55*'Crop 5 - Input'!Q55)+('Crop 5 - Input'!$L56*'Crop 5 - Input'!Q56)+('Crop 5 - Input'!$L57*'Crop 5 - Input'!Q57)+('Crop 5 - Input'!$L58*'Crop 3 - Input'!Q58)</f>
        <v>0</v>
      </c>
      <c r="H62" s="101">
        <f>('Crop 1 - Input'!$L54*'Crop 1 - Input'!R54)+('Crop 1 - Input'!$L55*'Crop 1 - Input'!R55)+('Crop 1 - Input'!$L56*'Crop 1 - Input'!R56)+('Crop 1 - Input'!$L57*'Crop 1 - Input'!R57)+('Crop 1 - Input'!$L58*'Crop 1 - Input'!R58)+('Crop 2 - Input'!$L54*'Crop 2 - Input'!R54)+('Crop 2 - Input'!$L55*'Crop 2 - Input'!R55)+('Crop 2 - Input'!$L56*'Crop 2 - Input'!R56)+('Crop 2 - Input'!$L57*'Crop 2 - Input'!R57)+('Crop 2 - Input'!$L58*'Crop 2 - Input'!R58)+('Crop 3 - Input'!$L54*'Crop 3 - Input'!R54)+('Crop 3 - Input'!$L55*'Crop 3 - Input'!R55)+('Crop 3 - Input'!$L56*'Crop 3 - Input'!R56)+('Crop 3 - Input'!$L57*'Crop 3 - Input'!R57)+('Crop 3 - Input'!$L58*'Crop 3 - Input'!R58)+('Crop 4 - Input'!$L54*'Crop 4 - Input'!R54)+('Crop 4 - Input'!$L55*'Crop 4 - Input'!R55)+('Crop 4 - Input'!$L56*'Crop 4 - Input'!R56)+('Crop 4 - Input'!$L57*'Crop 4 - Input'!R57)+('Crop 4 - Input'!$L58*'Crop 4 - Input'!R58)+('Crop 5 - Input'!$L54*'Crop 5 - Input'!R54)+('Crop 5 - Input'!$L55*'Crop 5 - Input'!R55)+('Crop 5 - Input'!$L56*'Crop 5 - Input'!R56)+('Crop 5 - Input'!$L57*'Crop 5 - Input'!R57)+('Crop 5 - Input'!$L58*'Crop 3 - Input'!R58)</f>
        <v>0</v>
      </c>
      <c r="I62" s="101">
        <f>('Crop 1 - Input'!$L54*'Crop 1 - Input'!S54)+('Crop 1 - Input'!$L55*'Crop 1 - Input'!S55)+('Crop 1 - Input'!$L56*'Crop 1 - Input'!S56)+('Crop 1 - Input'!$L57*'Crop 1 - Input'!S57)+('Crop 1 - Input'!$L58*'Crop 1 - Input'!S58)+('Crop 2 - Input'!$L54*'Crop 2 - Input'!S54)+('Crop 2 - Input'!$L55*'Crop 2 - Input'!S55)+('Crop 2 - Input'!$L56*'Crop 2 - Input'!S56)+('Crop 2 - Input'!$L57*'Crop 2 - Input'!S57)+('Crop 2 - Input'!$L58*'Crop 2 - Input'!S58)+('Crop 3 - Input'!$L54*'Crop 3 - Input'!S54)+('Crop 3 - Input'!$L55*'Crop 3 - Input'!S55)+('Crop 3 - Input'!$L56*'Crop 3 - Input'!S56)+('Crop 3 - Input'!$L57*'Crop 3 - Input'!S57)+('Crop 3 - Input'!$L58*'Crop 3 - Input'!S58)+('Crop 4 - Input'!$L54*'Crop 4 - Input'!S54)+('Crop 4 - Input'!$L55*'Crop 4 - Input'!S55)+('Crop 4 - Input'!$L56*'Crop 4 - Input'!S56)+('Crop 4 - Input'!$L57*'Crop 4 - Input'!S57)+('Crop 4 - Input'!$L58*'Crop 4 - Input'!S58)+('Crop 5 - Input'!$L54*'Crop 5 - Input'!S54)+('Crop 5 - Input'!$L55*'Crop 5 - Input'!S55)+('Crop 5 - Input'!$L56*'Crop 5 - Input'!S56)+('Crop 5 - Input'!$L57*'Crop 5 - Input'!S57)+('Crop 5 - Input'!$L58*'Crop 3 - Input'!S58)</f>
        <v>0</v>
      </c>
      <c r="J62" s="101">
        <f>('Crop 1 - Input'!$L54*'Crop 1 - Input'!T54)+('Crop 1 - Input'!$L55*'Crop 1 - Input'!T55)+('Crop 1 - Input'!$L56*'Crop 1 - Input'!T56)+('Crop 1 - Input'!$L57*'Crop 1 - Input'!T57)+('Crop 1 - Input'!$L58*'Crop 1 - Input'!T58)+('Crop 2 - Input'!$L54*'Crop 2 - Input'!T54)+('Crop 2 - Input'!$L55*'Crop 2 - Input'!T55)+('Crop 2 - Input'!$L56*'Crop 2 - Input'!T56)+('Crop 2 - Input'!$L57*'Crop 2 - Input'!T57)+('Crop 2 - Input'!$L58*'Crop 2 - Input'!T58)+('Crop 3 - Input'!$L54*'Crop 3 - Input'!T54)+('Crop 3 - Input'!$L55*'Crop 3 - Input'!T55)+('Crop 3 - Input'!$L56*'Crop 3 - Input'!T56)+('Crop 3 - Input'!$L57*'Crop 3 - Input'!T57)+('Crop 3 - Input'!$L58*'Crop 3 - Input'!T58)+('Crop 4 - Input'!$L54*'Crop 4 - Input'!T54)+('Crop 4 - Input'!$L55*'Crop 4 - Input'!T55)+('Crop 4 - Input'!$L56*'Crop 4 - Input'!T56)+('Crop 4 - Input'!$L57*'Crop 4 - Input'!T57)+('Crop 4 - Input'!$L58*'Crop 4 - Input'!T58)+('Crop 5 - Input'!$L54*'Crop 5 - Input'!T54)+('Crop 5 - Input'!$L55*'Crop 5 - Input'!T55)+('Crop 5 - Input'!$L56*'Crop 5 - Input'!T56)+('Crop 5 - Input'!$L57*'Crop 5 - Input'!T57)+('Crop 5 - Input'!$L58*'Crop 3 - Input'!T58)</f>
        <v>0</v>
      </c>
      <c r="K62" s="101">
        <f>('Crop 1 - Input'!$L54*'Crop 1 - Input'!U54)+('Crop 1 - Input'!$L55*'Crop 1 - Input'!U55)+('Crop 1 - Input'!$L56*'Crop 1 - Input'!U56)+('Crop 1 - Input'!$L57*'Crop 1 - Input'!U57)+('Crop 1 - Input'!$L58*'Crop 1 - Input'!U58)+('Crop 2 - Input'!$L54*'Crop 2 - Input'!U54)+('Crop 2 - Input'!$L55*'Crop 2 - Input'!U55)+('Crop 2 - Input'!$L56*'Crop 2 - Input'!U56)+('Crop 2 - Input'!$L57*'Crop 2 - Input'!U57)+('Crop 2 - Input'!$L58*'Crop 2 - Input'!U58)+('Crop 3 - Input'!$L54*'Crop 3 - Input'!U54)+('Crop 3 - Input'!$L55*'Crop 3 - Input'!U55)+('Crop 3 - Input'!$L56*'Crop 3 - Input'!U56)+('Crop 3 - Input'!$L57*'Crop 3 - Input'!U57)+('Crop 3 - Input'!$L58*'Crop 3 - Input'!U58)+('Crop 4 - Input'!$L54*'Crop 4 - Input'!U54)+('Crop 4 - Input'!$L55*'Crop 4 - Input'!U55)+('Crop 4 - Input'!$L56*'Crop 4 - Input'!U56)+('Crop 4 - Input'!$L57*'Crop 4 - Input'!U57)+('Crop 4 - Input'!$L58*'Crop 4 - Input'!U58)+('Crop 5 - Input'!$L54*'Crop 5 - Input'!U54)+('Crop 5 - Input'!$L55*'Crop 5 - Input'!U55)+('Crop 5 - Input'!$L56*'Crop 5 - Input'!U56)+('Crop 5 - Input'!$L57*'Crop 5 - Input'!U57)+('Crop 5 - Input'!$L58*'Crop 3 - Input'!U58)</f>
        <v>0</v>
      </c>
      <c r="L62" s="101">
        <f>('Crop 1 - Input'!$L54*'Crop 1 - Input'!V54)+('Crop 1 - Input'!$L55*'Crop 1 - Input'!V55)+('Crop 1 - Input'!$L56*'Crop 1 - Input'!V56)+('Crop 1 - Input'!$L57*'Crop 1 - Input'!V57)+('Crop 1 - Input'!$L58*'Crop 1 - Input'!V58)+('Crop 2 - Input'!$L54*'Crop 2 - Input'!V54)+('Crop 2 - Input'!$L55*'Crop 2 - Input'!V55)+('Crop 2 - Input'!$L56*'Crop 2 - Input'!V56)+('Crop 2 - Input'!$L57*'Crop 2 - Input'!V57)+('Crop 2 - Input'!$L58*'Crop 2 - Input'!V58)+('Crop 3 - Input'!$L54*'Crop 3 - Input'!V54)+('Crop 3 - Input'!$L55*'Crop 3 - Input'!V55)+('Crop 3 - Input'!$L56*'Crop 3 - Input'!V56)+('Crop 3 - Input'!$L57*'Crop 3 - Input'!V57)+('Crop 3 - Input'!$L58*'Crop 3 - Input'!V58)+('Crop 4 - Input'!$L54*'Crop 4 - Input'!V54)+('Crop 4 - Input'!$L55*'Crop 4 - Input'!V55)+('Crop 4 - Input'!$L56*'Crop 4 - Input'!V56)+('Crop 4 - Input'!$L57*'Crop 4 - Input'!V57)+('Crop 4 - Input'!$L58*'Crop 4 - Input'!V58)+('Crop 5 - Input'!$L54*'Crop 5 - Input'!V54)+('Crop 5 - Input'!$L55*'Crop 5 - Input'!V55)+('Crop 5 - Input'!$L56*'Crop 5 - Input'!V56)+('Crop 5 - Input'!$L57*'Crop 5 - Input'!V57)+('Crop 5 - Input'!$L58*'Crop 3 - Input'!V58)</f>
        <v>0</v>
      </c>
      <c r="M62" s="101">
        <f>('Crop 1 - Input'!$L54*'Crop 1 - Input'!W54)+('Crop 1 - Input'!$L55*'Crop 1 - Input'!W55)+('Crop 1 - Input'!$L56*'Crop 1 - Input'!W56)+('Crop 1 - Input'!$L57*'Crop 1 - Input'!W57)+('Crop 1 - Input'!$L58*'Crop 1 - Input'!W58)+('Crop 2 - Input'!$L54*'Crop 2 - Input'!W54)+('Crop 2 - Input'!$L55*'Crop 2 - Input'!W55)+('Crop 2 - Input'!$L56*'Crop 2 - Input'!W56)+('Crop 2 - Input'!$L57*'Crop 2 - Input'!W57)+('Crop 2 - Input'!$L58*'Crop 2 - Input'!W58)+('Crop 3 - Input'!$L54*'Crop 3 - Input'!W54)+('Crop 3 - Input'!$L55*'Crop 3 - Input'!W55)+('Crop 3 - Input'!$L56*'Crop 3 - Input'!W56)+('Crop 3 - Input'!$L57*'Crop 3 - Input'!W57)+('Crop 3 - Input'!$L58*'Crop 3 - Input'!W58)+('Crop 4 - Input'!$L54*'Crop 4 - Input'!W54)+('Crop 4 - Input'!$L55*'Crop 4 - Input'!W55)+('Crop 4 - Input'!$L56*'Crop 4 - Input'!W56)+('Crop 4 - Input'!$L57*'Crop 4 - Input'!W57)+('Crop 4 - Input'!$L58*'Crop 4 - Input'!W58)+('Crop 5 - Input'!$L54*'Crop 5 - Input'!W54)+('Crop 5 - Input'!$L55*'Crop 5 - Input'!W55)+('Crop 5 - Input'!$L56*'Crop 5 - Input'!W56)+('Crop 5 - Input'!$L57*'Crop 5 - Input'!W57)+('Crop 5 - Input'!$L58*'Crop 3 - Input'!W58)</f>
        <v>0</v>
      </c>
      <c r="N62" s="101">
        <f>('Crop 1 - Input'!$L54*'Crop 1 - Input'!X54)+('Crop 1 - Input'!$L55*'Crop 1 - Input'!X55)+('Crop 1 - Input'!$L56*'Crop 1 - Input'!X56)+('Crop 1 - Input'!$L57*'Crop 1 - Input'!X57)+('Crop 1 - Input'!$L58*'Crop 1 - Input'!X58)+('Crop 2 - Input'!$L54*'Crop 2 - Input'!X54)+('Crop 2 - Input'!$L55*'Crop 2 - Input'!X55)+('Crop 2 - Input'!$L56*'Crop 2 - Input'!X56)+('Crop 2 - Input'!$L57*'Crop 2 - Input'!X57)+('Crop 2 - Input'!$L58*'Crop 2 - Input'!X58)+('Crop 3 - Input'!$L54*'Crop 3 - Input'!X54)+('Crop 3 - Input'!$L55*'Crop 3 - Input'!X55)+('Crop 3 - Input'!$L56*'Crop 3 - Input'!X56)+('Crop 3 - Input'!$L57*'Crop 3 - Input'!X57)+('Crop 3 - Input'!$L58*'Crop 3 - Input'!X58)+('Crop 4 - Input'!$L54*'Crop 4 - Input'!X54)+('Crop 4 - Input'!$L55*'Crop 4 - Input'!X55)+('Crop 4 - Input'!$L56*'Crop 4 - Input'!X56)+('Crop 4 - Input'!$L57*'Crop 4 - Input'!X57)+('Crop 4 - Input'!$L58*'Crop 4 - Input'!X58)+('Crop 5 - Input'!$L54*'Crop 5 - Input'!X54)+('Crop 5 - Input'!$L55*'Crop 5 - Input'!X55)+('Crop 5 - Input'!$L56*'Crop 5 - Input'!X56)+('Crop 5 - Input'!$L57*'Crop 5 - Input'!X57)+('Crop 5 - Input'!$L58*'Crop 3 - Input'!X58)</f>
        <v>0</v>
      </c>
      <c r="O62" s="101">
        <f>('Crop 1 - Input'!$L54*'Crop 1 - Input'!Y54)+('Crop 1 - Input'!$L55*'Crop 1 - Input'!Y55)+('Crop 1 - Input'!$L56*'Crop 1 - Input'!Y56)+('Crop 1 - Input'!$L57*'Crop 1 - Input'!Y57)+('Crop 1 - Input'!$L58*'Crop 1 - Input'!Y58)+('Crop 2 - Input'!$L54*'Crop 2 - Input'!Y54)+('Crop 2 - Input'!$L55*'Crop 2 - Input'!Y55)+('Crop 2 - Input'!$L56*'Crop 2 - Input'!Y56)+('Crop 2 - Input'!$L57*'Crop 2 - Input'!Y57)+('Crop 2 - Input'!$L58*'Crop 2 - Input'!Y58)+('Crop 3 - Input'!$L54*'Crop 3 - Input'!Y54)+('Crop 3 - Input'!$L55*'Crop 3 - Input'!Y55)+('Crop 3 - Input'!$L56*'Crop 3 - Input'!Y56)+('Crop 3 - Input'!$L57*'Crop 3 - Input'!Y57)+('Crop 3 - Input'!$L58*'Crop 3 - Input'!Y58)+('Crop 4 - Input'!$L54*'Crop 4 - Input'!Y54)+('Crop 4 - Input'!$L55*'Crop 4 - Input'!Y55)+('Crop 4 - Input'!$L56*'Crop 4 - Input'!Y56)+('Crop 4 - Input'!$L57*'Crop 4 - Input'!Y57)+('Crop 4 - Input'!$L58*'Crop 4 - Input'!Y58)+('Crop 5 - Input'!$L54*'Crop 5 - Input'!Y54)+('Crop 5 - Input'!$L55*'Crop 5 - Input'!Y55)+('Crop 5 - Input'!$L56*'Crop 5 - Input'!Y56)+('Crop 5 - Input'!$L57*'Crop 5 - Input'!Y57)+('Crop 5 - Input'!$L58*'Crop 3 - Input'!Y58)</f>
        <v>0</v>
      </c>
      <c r="P62" s="101">
        <f>('Crop 1 - Input'!$L54*'Crop 1 - Input'!Z54)+('Crop 1 - Input'!$L55*'Crop 1 - Input'!Z55)+('Crop 1 - Input'!$L56*'Crop 1 - Input'!Z56)+('Crop 1 - Input'!$L57*'Crop 1 - Input'!Z57)+('Crop 1 - Input'!$L58*'Crop 1 - Input'!Z58)+('Crop 2 - Input'!$L54*'Crop 2 - Input'!Z54)+('Crop 2 - Input'!$L55*'Crop 2 - Input'!Z55)+('Crop 2 - Input'!$L56*'Crop 2 - Input'!Z56)+('Crop 2 - Input'!$L57*'Crop 2 - Input'!Z57)+('Crop 2 - Input'!$L58*'Crop 2 - Input'!Z58)+('Crop 3 - Input'!$L54*'Crop 3 - Input'!Z54)+('Crop 3 - Input'!$L55*'Crop 3 - Input'!Z55)+('Crop 3 - Input'!$L56*'Crop 3 - Input'!Z56)+('Crop 3 - Input'!$L57*'Crop 3 - Input'!Z57)+('Crop 3 - Input'!$L58*'Crop 3 - Input'!Z58)+('Crop 4 - Input'!$L54*'Crop 4 - Input'!Z54)+('Crop 4 - Input'!$L55*'Crop 4 - Input'!Z55)+('Crop 4 - Input'!$L56*'Crop 4 - Input'!Z56)+('Crop 4 - Input'!$L57*'Crop 4 - Input'!Z57)+('Crop 4 - Input'!$L58*'Crop 4 - Input'!Z58)+('Crop 5 - Input'!$L54*'Crop 5 - Input'!Z54)+('Crop 5 - Input'!$L55*'Crop 5 - Input'!Z55)+('Crop 5 - Input'!$L56*'Crop 5 - Input'!Z56)+('Crop 5 - Input'!$L57*'Crop 5 - Input'!Z57)+('Crop 5 - Input'!$L58*'Crop 3 - Input'!Z58)</f>
        <v>0</v>
      </c>
      <c r="Q62" s="101">
        <f>('Crop 1 - Input'!$L54*'Crop 1 - Input'!AA54)+('Crop 1 - Input'!$L55*'Crop 1 - Input'!AA55)+('Crop 1 - Input'!$L56*'Crop 1 - Input'!AA56)+('Crop 1 - Input'!$L57*'Crop 1 - Input'!AA57)+('Crop 1 - Input'!$L58*'Crop 1 - Input'!AA58)+('Crop 2 - Input'!$L54*'Crop 2 - Input'!AA54)+('Crop 2 - Input'!$L55*'Crop 2 - Input'!AA55)+('Crop 2 - Input'!$L56*'Crop 2 - Input'!AA56)+('Crop 2 - Input'!$L57*'Crop 2 - Input'!AA57)+('Crop 2 - Input'!$L58*'Crop 2 - Input'!AA58)+('Crop 3 - Input'!$L54*'Crop 3 - Input'!AA54)+('Crop 3 - Input'!$L55*'Crop 3 - Input'!AA55)+('Crop 3 - Input'!$L56*'Crop 3 - Input'!AA56)+('Crop 3 - Input'!$L57*'Crop 3 - Input'!AA57)+('Crop 3 - Input'!$L58*'Crop 3 - Input'!AA58)+('Crop 4 - Input'!$L54*'Crop 4 - Input'!AA54)+('Crop 4 - Input'!$L55*'Crop 4 - Input'!AA55)+('Crop 4 - Input'!$L56*'Crop 4 - Input'!AA56)+('Crop 4 - Input'!$L57*'Crop 4 - Input'!AA57)+('Crop 4 - Input'!$L58*'Crop 4 - Input'!AA58)+('Crop 5 - Input'!$L54*'Crop 5 - Input'!AA54)+('Crop 5 - Input'!$L55*'Crop 5 - Input'!AA55)+('Crop 5 - Input'!$L56*'Crop 5 - Input'!AA56)+('Crop 5 - Input'!$L57*'Crop 5 - Input'!AA57)+('Crop 5 - Input'!$L58*'Crop 3 - Input'!AA58)</f>
        <v>0</v>
      </c>
      <c r="R62" s="4"/>
    </row>
    <row r="63" spans="1:18" ht="15" customHeight="1" x14ac:dyDescent="0.25">
      <c r="A63" s="4"/>
      <c r="B63" s="106"/>
      <c r="C63" s="106"/>
      <c r="D63" s="117" t="s">
        <v>452</v>
      </c>
      <c r="E63" s="112">
        <f t="shared" ref="E63:E113" si="12">SUM(F63:Q63)</f>
        <v>0</v>
      </c>
      <c r="F63" s="101">
        <f>('Crop 1 - Input'!$L88*'Crop 1 - Input'!P88)+('Crop 1 - Input'!$L89*'Crop 1 - Input'!P89)+('Crop 1 - Input'!$L91*'Crop 1 - Input'!P91)+('Crop 1 - Input'!$L92*'Crop 1 - Input'!P92)+('Crop 1 - Input'!$L94*'Crop 1 - Input'!P94)+('Crop 1 - Input'!$L95*'Crop 1 - Input'!P95)+('Crop 1 - Input'!$L97*'Crop 1 - Input'!P97)+('Crop 1 - Input'!$L98*'Crop 1 - Input'!P98)+('Crop 2 - Input'!$L88*'Crop 2 - Input'!P88)+('Crop 2 - Input'!$L89*'Crop 2 - Input'!P89)+('Crop 2 - Input'!$L91*'Crop 2 - Input'!P91)+('Crop 2 - Input'!$L92*'Crop 2 - Input'!P92)+('Crop 2 - Input'!$L94*'Crop 2 - Input'!P94)+('Crop 2 - Input'!$L95*'Crop 2 - Input'!P95)+('Crop 2 - Input'!$L97*'Crop 2 - Input'!P97)+('Crop 2 - Input'!$L98*'Crop 2 - Input'!P98)+('Crop 3 - Input'!$L88*'Crop 3 - Input'!P88)+('Crop 3 - Input'!$L89*'Crop 3 - Input'!P89)+('Crop 3 - Input'!$L91*'Crop 3 - Input'!P91)+('Crop 3 - Input'!$L92*'Crop 3 - Input'!P92)+('Crop 3 - Input'!$L94*'Crop 3 - Input'!P94)+('Crop 3 - Input'!$L95*'Crop 3 - Input'!P95)+('Crop 3 - Input'!$L97*'Crop 3 - Input'!P97)+('Crop 3 - Input'!$L98*'Crop 3 - Input'!P98)+('Crop 4 - Input'!$L88*'Crop 4 - Input'!P88)+('Crop 4 - Input'!$L89*'Crop 4 - Input'!P89)+('Crop 4 - Input'!$L91*'Crop 4 - Input'!P91)+('Crop 4 - Input'!$L92*'Crop 4 - Input'!P92)+('Crop 4 - Input'!$L94*'Crop 4 - Input'!P94)+('Crop 4 - Input'!$L95*'Crop 4 - Input'!P95)+('Crop 4 - Input'!$L97*'Crop 4 - Input'!P97)+('Crop 4 - Input'!$L98*'Crop 4 - Input'!P98)+('Crop 5 - Input'!$L88*'Crop 5 - Input'!P88)+('Crop 5 - Input'!$L89*'Crop 5 - Input'!P89)+('Crop 5 - Input'!$L91*'Crop 5 - Input'!P91)+('Crop 5 - Input'!$L92*'Crop 5 - Input'!P92)+('Crop 5 - Input'!$L94*'Crop 5 - Input'!P94)+('Crop 5 - Input'!$L95*'Crop 5 - Input'!P95)+('Crop 5 - Input'!$L97*'Crop 5 - Input'!P97)+('Crop 5 - Input'!$L98*'Crop 5 - Input'!P98)</f>
        <v>0</v>
      </c>
      <c r="G63" s="101">
        <f>('Crop 1 - Input'!$L88*'Crop 1 - Input'!Q88)+('Crop 1 - Input'!$L89*'Crop 1 - Input'!Q89)+('Crop 1 - Input'!$L91*'Crop 1 - Input'!Q91)+('Crop 1 - Input'!$L92*'Crop 1 - Input'!Q92)+('Crop 1 - Input'!$L94*'Crop 1 - Input'!Q94)+('Crop 1 - Input'!$L95*'Crop 1 - Input'!Q95)+('Crop 1 - Input'!$L97*'Crop 1 - Input'!Q97)+('Crop 1 - Input'!$L98*'Crop 1 - Input'!Q98)+('Crop 2 - Input'!$L88*'Crop 2 - Input'!Q88)+('Crop 2 - Input'!$L89*'Crop 2 - Input'!Q89)+('Crop 2 - Input'!$L91*'Crop 2 - Input'!Q91)+('Crop 2 - Input'!$L92*'Crop 2 - Input'!Q92)+('Crop 2 - Input'!$L94*'Crop 2 - Input'!Q94)+('Crop 2 - Input'!$L95*'Crop 2 - Input'!Q95)+('Crop 2 - Input'!$L97*'Crop 2 - Input'!Q97)+('Crop 2 - Input'!$L98*'Crop 2 - Input'!Q98)+('Crop 3 - Input'!$L88*'Crop 3 - Input'!Q88)+('Crop 3 - Input'!$L89*'Crop 3 - Input'!Q89)+('Crop 3 - Input'!$L91*'Crop 3 - Input'!Q91)+('Crop 3 - Input'!$L92*'Crop 3 - Input'!Q92)+('Crop 3 - Input'!$L94*'Crop 3 - Input'!Q94)+('Crop 3 - Input'!$L95*'Crop 3 - Input'!Q95)+('Crop 3 - Input'!$L97*'Crop 3 - Input'!Q97)+('Crop 3 - Input'!$L98*'Crop 3 - Input'!Q98)+('Crop 4 - Input'!$L88*'Crop 4 - Input'!Q88)+('Crop 4 - Input'!$L89*'Crop 4 - Input'!Q89)+('Crop 4 - Input'!$L91*'Crop 4 - Input'!Q91)+('Crop 4 - Input'!$L92*'Crop 4 - Input'!Q92)+('Crop 4 - Input'!$L94*'Crop 4 - Input'!Q94)+('Crop 4 - Input'!$L95*'Crop 4 - Input'!Q95)+('Crop 4 - Input'!$L97*'Crop 4 - Input'!Q97)+('Crop 4 - Input'!$L98*'Crop 4 - Input'!Q98)+('Crop 5 - Input'!$L88*'Crop 5 - Input'!Q88)+('Crop 5 - Input'!$L89*'Crop 5 - Input'!Q89)+('Crop 5 - Input'!$L91*'Crop 5 - Input'!Q91)+('Crop 5 - Input'!$L92*'Crop 5 - Input'!Q92)+('Crop 5 - Input'!$L94*'Crop 5 - Input'!Q94)+('Crop 5 - Input'!$L95*'Crop 5 - Input'!Q95)+('Crop 5 - Input'!$L97*'Crop 5 - Input'!Q97)+('Crop 5 - Input'!$L98*'Crop 5 - Input'!Q98)</f>
        <v>0</v>
      </c>
      <c r="H63" s="101">
        <f>('Crop 1 - Input'!$L88*'Crop 1 - Input'!R88)+('Crop 1 - Input'!$L89*'Crop 1 - Input'!R89)+('Crop 1 - Input'!$L91*'Crop 1 - Input'!R91)+('Crop 1 - Input'!$L92*'Crop 1 - Input'!R92)+('Crop 1 - Input'!$L94*'Crop 1 - Input'!R94)+('Crop 1 - Input'!$L95*'Crop 1 - Input'!R95)+('Crop 1 - Input'!$L97*'Crop 1 - Input'!R97)+('Crop 1 - Input'!$L98*'Crop 1 - Input'!R98)+('Crop 2 - Input'!$L88*'Crop 2 - Input'!R88)+('Crop 2 - Input'!$L89*'Crop 2 - Input'!R89)+('Crop 2 - Input'!$L91*'Crop 2 - Input'!R91)+('Crop 2 - Input'!$L92*'Crop 2 - Input'!R92)+('Crop 2 - Input'!$L94*'Crop 2 - Input'!R94)+('Crop 2 - Input'!$L95*'Crop 2 - Input'!R95)+('Crop 2 - Input'!$L97*'Crop 2 - Input'!R97)+('Crop 2 - Input'!$L98*'Crop 2 - Input'!R98)+('Crop 3 - Input'!$L88*'Crop 3 - Input'!R88)+('Crop 3 - Input'!$L89*'Crop 3 - Input'!R89)+('Crop 3 - Input'!$L91*'Crop 3 - Input'!R91)+('Crop 3 - Input'!$L92*'Crop 3 - Input'!R92)+('Crop 3 - Input'!$L94*'Crop 3 - Input'!R94)+('Crop 3 - Input'!$L95*'Crop 3 - Input'!R95)+('Crop 3 - Input'!$L97*'Crop 3 - Input'!R97)+('Crop 3 - Input'!$L98*'Crop 3 - Input'!R98)+('Crop 4 - Input'!$L88*'Crop 4 - Input'!R88)+('Crop 4 - Input'!$L89*'Crop 4 - Input'!R89)+('Crop 4 - Input'!$L91*'Crop 4 - Input'!R91)+('Crop 4 - Input'!$L92*'Crop 4 - Input'!R92)+('Crop 4 - Input'!$L94*'Crop 4 - Input'!R94)+('Crop 4 - Input'!$L95*'Crop 4 - Input'!R95)+('Crop 4 - Input'!$L97*'Crop 4 - Input'!R97)+('Crop 4 - Input'!$L98*'Crop 4 - Input'!R98)+('Crop 5 - Input'!$L88*'Crop 5 - Input'!R88)+('Crop 5 - Input'!$L89*'Crop 5 - Input'!R89)+('Crop 5 - Input'!$L91*'Crop 5 - Input'!R91)+('Crop 5 - Input'!$L92*'Crop 5 - Input'!R92)+('Crop 5 - Input'!$L94*'Crop 5 - Input'!R94)+('Crop 5 - Input'!$L95*'Crop 5 - Input'!R95)+('Crop 5 - Input'!$L97*'Crop 5 - Input'!R97)+('Crop 5 - Input'!$L98*'Crop 5 - Input'!R98)</f>
        <v>0</v>
      </c>
      <c r="I63" s="101">
        <f>('Crop 1 - Input'!$L88*'Crop 1 - Input'!S88)+('Crop 1 - Input'!$L89*'Crop 1 - Input'!S89)+('Crop 1 - Input'!$L91*'Crop 1 - Input'!S91)+('Crop 1 - Input'!$L92*'Crop 1 - Input'!S92)+('Crop 1 - Input'!$L94*'Crop 1 - Input'!S94)+('Crop 1 - Input'!$L95*'Crop 1 - Input'!S95)+('Crop 1 - Input'!$L97*'Crop 1 - Input'!S97)+('Crop 1 - Input'!$L98*'Crop 1 - Input'!S98)+('Crop 2 - Input'!$L88*'Crop 2 - Input'!S88)+('Crop 2 - Input'!$L89*'Crop 2 - Input'!S89)+('Crop 2 - Input'!$L91*'Crop 2 - Input'!S91)+('Crop 2 - Input'!$L92*'Crop 2 - Input'!S92)+('Crop 2 - Input'!$L94*'Crop 2 - Input'!S94)+('Crop 2 - Input'!$L95*'Crop 2 - Input'!S95)+('Crop 2 - Input'!$L97*'Crop 2 - Input'!S97)+('Crop 2 - Input'!$L98*'Crop 2 - Input'!S98)+('Crop 3 - Input'!$L88*'Crop 3 - Input'!S88)+('Crop 3 - Input'!$L89*'Crop 3 - Input'!S89)+('Crop 3 - Input'!$L91*'Crop 3 - Input'!S91)+('Crop 3 - Input'!$L92*'Crop 3 - Input'!S92)+('Crop 3 - Input'!$L94*'Crop 3 - Input'!S94)+('Crop 3 - Input'!$L95*'Crop 3 - Input'!S95)+('Crop 3 - Input'!$L97*'Crop 3 - Input'!S97)+('Crop 3 - Input'!$L98*'Crop 3 - Input'!S98)+('Crop 4 - Input'!$L88*'Crop 4 - Input'!S88)+('Crop 4 - Input'!$L89*'Crop 4 - Input'!S89)+('Crop 4 - Input'!$L91*'Crop 4 - Input'!S91)+('Crop 4 - Input'!$L92*'Crop 4 - Input'!S92)+('Crop 4 - Input'!$L94*'Crop 4 - Input'!S94)+('Crop 4 - Input'!$L95*'Crop 4 - Input'!S95)+('Crop 4 - Input'!$L97*'Crop 4 - Input'!S97)+('Crop 4 - Input'!$L98*'Crop 4 - Input'!S98)+('Crop 5 - Input'!$L88*'Crop 5 - Input'!S88)+('Crop 5 - Input'!$L89*'Crop 5 - Input'!S89)+('Crop 5 - Input'!$L91*'Crop 5 - Input'!S91)+('Crop 5 - Input'!$L92*'Crop 5 - Input'!S92)+('Crop 5 - Input'!$L94*'Crop 5 - Input'!S94)+('Crop 5 - Input'!$L95*'Crop 5 - Input'!S95)+('Crop 5 - Input'!$L97*'Crop 5 - Input'!S97)+('Crop 5 - Input'!$L98*'Crop 5 - Input'!S98)</f>
        <v>0</v>
      </c>
      <c r="J63" s="101">
        <f>('Crop 1 - Input'!$L88*'Crop 1 - Input'!T88)+('Crop 1 - Input'!$L89*'Crop 1 - Input'!T89)+('Crop 1 - Input'!$L91*'Crop 1 - Input'!T91)+('Crop 1 - Input'!$L92*'Crop 1 - Input'!T92)+('Crop 1 - Input'!$L94*'Crop 1 - Input'!T94)+('Crop 1 - Input'!$L95*'Crop 1 - Input'!T95)+('Crop 1 - Input'!$L97*'Crop 1 - Input'!T97)+('Crop 1 - Input'!$L98*'Crop 1 - Input'!T98)+('Crop 2 - Input'!$L88*'Crop 2 - Input'!T88)+('Crop 2 - Input'!$L89*'Crop 2 - Input'!T89)+('Crop 2 - Input'!$L91*'Crop 2 - Input'!T91)+('Crop 2 - Input'!$L92*'Crop 2 - Input'!T92)+('Crop 2 - Input'!$L94*'Crop 2 - Input'!T94)+('Crop 2 - Input'!$L95*'Crop 2 - Input'!T95)+('Crop 2 - Input'!$L97*'Crop 2 - Input'!T97)+('Crop 2 - Input'!$L98*'Crop 2 - Input'!T98)+('Crop 3 - Input'!$L88*'Crop 3 - Input'!T88)+('Crop 3 - Input'!$L89*'Crop 3 - Input'!T89)+('Crop 3 - Input'!$L91*'Crop 3 - Input'!T91)+('Crop 3 - Input'!$L92*'Crop 3 - Input'!T92)+('Crop 3 - Input'!$L94*'Crop 3 - Input'!T94)+('Crop 3 - Input'!$L95*'Crop 3 - Input'!T95)+('Crop 3 - Input'!$L97*'Crop 3 - Input'!T97)+('Crop 3 - Input'!$L98*'Crop 3 - Input'!T98)+('Crop 4 - Input'!$L88*'Crop 4 - Input'!T88)+('Crop 4 - Input'!$L89*'Crop 4 - Input'!T89)+('Crop 4 - Input'!$L91*'Crop 4 - Input'!T91)+('Crop 4 - Input'!$L92*'Crop 4 - Input'!T92)+('Crop 4 - Input'!$L94*'Crop 4 - Input'!T94)+('Crop 4 - Input'!$L95*'Crop 4 - Input'!T95)+('Crop 4 - Input'!$L97*'Crop 4 - Input'!T97)+('Crop 4 - Input'!$L98*'Crop 4 - Input'!T98)+('Crop 5 - Input'!$L88*'Crop 5 - Input'!T88)+('Crop 5 - Input'!$L89*'Crop 5 - Input'!T89)+('Crop 5 - Input'!$L91*'Crop 5 - Input'!T91)+('Crop 5 - Input'!$L92*'Crop 5 - Input'!T92)+('Crop 5 - Input'!$L94*'Crop 5 - Input'!T94)+('Crop 5 - Input'!$L95*'Crop 5 - Input'!T95)+('Crop 5 - Input'!$L97*'Crop 5 - Input'!T97)+('Crop 5 - Input'!$L98*'Crop 5 - Input'!T98)</f>
        <v>0</v>
      </c>
      <c r="K63" s="101">
        <f>('Crop 1 - Input'!$L88*'Crop 1 - Input'!U88)+('Crop 1 - Input'!$L89*'Crop 1 - Input'!U89)+('Crop 1 - Input'!$L91*'Crop 1 - Input'!U91)+('Crop 1 - Input'!$L92*'Crop 1 - Input'!U92)+('Crop 1 - Input'!$L94*'Crop 1 - Input'!U94)+('Crop 1 - Input'!$L95*'Crop 1 - Input'!U95)+('Crop 1 - Input'!$L97*'Crop 1 - Input'!U97)+('Crop 1 - Input'!$L98*'Crop 1 - Input'!U98)+('Crop 2 - Input'!$L88*'Crop 2 - Input'!U88)+('Crop 2 - Input'!$L89*'Crop 2 - Input'!U89)+('Crop 2 - Input'!$L91*'Crop 2 - Input'!U91)+('Crop 2 - Input'!$L92*'Crop 2 - Input'!U92)+('Crop 2 - Input'!$L94*'Crop 2 - Input'!U94)+('Crop 2 - Input'!$L95*'Crop 2 - Input'!U95)+('Crop 2 - Input'!$L97*'Crop 2 - Input'!U97)+('Crop 2 - Input'!$L98*'Crop 2 - Input'!U98)+('Crop 3 - Input'!$L88*'Crop 3 - Input'!U88)+('Crop 3 - Input'!$L89*'Crop 3 - Input'!U89)+('Crop 3 - Input'!$L91*'Crop 3 - Input'!U91)+('Crop 3 - Input'!$L92*'Crop 3 - Input'!U92)+('Crop 3 - Input'!$L94*'Crop 3 - Input'!U94)+('Crop 3 - Input'!$L95*'Crop 3 - Input'!U95)+('Crop 3 - Input'!$L97*'Crop 3 - Input'!U97)+('Crop 3 - Input'!$L98*'Crop 3 - Input'!U98)+('Crop 4 - Input'!$L88*'Crop 4 - Input'!U88)+('Crop 4 - Input'!$L89*'Crop 4 - Input'!U89)+('Crop 4 - Input'!$L91*'Crop 4 - Input'!U91)+('Crop 4 - Input'!$L92*'Crop 4 - Input'!U92)+('Crop 4 - Input'!$L94*'Crop 4 - Input'!U94)+('Crop 4 - Input'!$L95*'Crop 4 - Input'!U95)+('Crop 4 - Input'!$L97*'Crop 4 - Input'!U97)+('Crop 4 - Input'!$L98*'Crop 4 - Input'!U98)+('Crop 5 - Input'!$L88*'Crop 5 - Input'!U88)+('Crop 5 - Input'!$L89*'Crop 5 - Input'!U89)+('Crop 5 - Input'!$L91*'Crop 5 - Input'!U91)+('Crop 5 - Input'!$L92*'Crop 5 - Input'!U92)+('Crop 5 - Input'!$L94*'Crop 5 - Input'!U94)+('Crop 5 - Input'!$L95*'Crop 5 - Input'!U95)+('Crop 5 - Input'!$L97*'Crop 5 - Input'!U97)+('Crop 5 - Input'!$L98*'Crop 5 - Input'!U98)</f>
        <v>0</v>
      </c>
      <c r="L63" s="101">
        <f>('Crop 1 - Input'!$L88*'Crop 1 - Input'!V88)+('Crop 1 - Input'!$L89*'Crop 1 - Input'!V89)+('Crop 1 - Input'!$L91*'Crop 1 - Input'!V91)+('Crop 1 - Input'!$L92*'Crop 1 - Input'!V92)+('Crop 1 - Input'!$L94*'Crop 1 - Input'!V94)+('Crop 1 - Input'!$L95*'Crop 1 - Input'!V95)+('Crop 1 - Input'!$L97*'Crop 1 - Input'!V97)+('Crop 1 - Input'!$L98*'Crop 1 - Input'!V98)+('Crop 2 - Input'!$L88*'Crop 2 - Input'!V88)+('Crop 2 - Input'!$L89*'Crop 2 - Input'!V89)+('Crop 2 - Input'!$L91*'Crop 2 - Input'!V91)+('Crop 2 - Input'!$L92*'Crop 2 - Input'!V92)+('Crop 2 - Input'!$L94*'Crop 2 - Input'!V94)+('Crop 2 - Input'!$L95*'Crop 2 - Input'!V95)+('Crop 2 - Input'!$L97*'Crop 2 - Input'!V97)+('Crop 2 - Input'!$L98*'Crop 2 - Input'!V98)+('Crop 3 - Input'!$L88*'Crop 3 - Input'!V88)+('Crop 3 - Input'!$L89*'Crop 3 - Input'!V89)+('Crop 3 - Input'!$L91*'Crop 3 - Input'!V91)+('Crop 3 - Input'!$L92*'Crop 3 - Input'!V92)+('Crop 3 - Input'!$L94*'Crop 3 - Input'!V94)+('Crop 3 - Input'!$L95*'Crop 3 - Input'!V95)+('Crop 3 - Input'!$L97*'Crop 3 - Input'!V97)+('Crop 3 - Input'!$L98*'Crop 3 - Input'!V98)+('Crop 4 - Input'!$L88*'Crop 4 - Input'!V88)+('Crop 4 - Input'!$L89*'Crop 4 - Input'!V89)+('Crop 4 - Input'!$L91*'Crop 4 - Input'!V91)+('Crop 4 - Input'!$L92*'Crop 4 - Input'!V92)+('Crop 4 - Input'!$L94*'Crop 4 - Input'!V94)+('Crop 4 - Input'!$L95*'Crop 4 - Input'!V95)+('Crop 4 - Input'!$L97*'Crop 4 - Input'!V97)+('Crop 4 - Input'!$L98*'Crop 4 - Input'!V98)+('Crop 5 - Input'!$L88*'Crop 5 - Input'!V88)+('Crop 5 - Input'!$L89*'Crop 5 - Input'!V89)+('Crop 5 - Input'!$L91*'Crop 5 - Input'!V91)+('Crop 5 - Input'!$L92*'Crop 5 - Input'!V92)+('Crop 5 - Input'!$L94*'Crop 5 - Input'!V94)+('Crop 5 - Input'!$L95*'Crop 5 - Input'!V95)+('Crop 5 - Input'!$L97*'Crop 5 - Input'!V97)+('Crop 5 - Input'!$L98*'Crop 5 - Input'!V98)</f>
        <v>0</v>
      </c>
      <c r="M63" s="101">
        <f>('Crop 1 - Input'!$L88*'Crop 1 - Input'!W88)+('Crop 1 - Input'!$L89*'Crop 1 - Input'!W89)+('Crop 1 - Input'!$L91*'Crop 1 - Input'!W91)+('Crop 1 - Input'!$L92*'Crop 1 - Input'!W92)+('Crop 1 - Input'!$L94*'Crop 1 - Input'!W94)+('Crop 1 - Input'!$L95*'Crop 1 - Input'!W95)+('Crop 1 - Input'!$L97*'Crop 1 - Input'!W97)+('Crop 1 - Input'!$L98*'Crop 1 - Input'!W98)+('Crop 2 - Input'!$L88*'Crop 2 - Input'!W88)+('Crop 2 - Input'!$L89*'Crop 2 - Input'!W89)+('Crop 2 - Input'!$L91*'Crop 2 - Input'!W91)+('Crop 2 - Input'!$L92*'Crop 2 - Input'!W92)+('Crop 2 - Input'!$L94*'Crop 2 - Input'!W94)+('Crop 2 - Input'!$L95*'Crop 2 - Input'!W95)+('Crop 2 - Input'!$L97*'Crop 2 - Input'!W97)+('Crop 2 - Input'!$L98*'Crop 2 - Input'!W98)+('Crop 3 - Input'!$L88*'Crop 3 - Input'!W88)+('Crop 3 - Input'!$L89*'Crop 3 - Input'!W89)+('Crop 3 - Input'!$L91*'Crop 3 - Input'!W91)+('Crop 3 - Input'!$L92*'Crop 3 - Input'!W92)+('Crop 3 - Input'!$L94*'Crop 3 - Input'!W94)+('Crop 3 - Input'!$L95*'Crop 3 - Input'!W95)+('Crop 3 - Input'!$L97*'Crop 3 - Input'!W97)+('Crop 3 - Input'!$L98*'Crop 3 - Input'!W98)+('Crop 4 - Input'!$L88*'Crop 4 - Input'!W88)+('Crop 4 - Input'!$L89*'Crop 4 - Input'!W89)+('Crop 4 - Input'!$L91*'Crop 4 - Input'!W91)+('Crop 4 - Input'!$L92*'Crop 4 - Input'!W92)+('Crop 4 - Input'!$L94*'Crop 4 - Input'!W94)+('Crop 4 - Input'!$L95*'Crop 4 - Input'!W95)+('Crop 4 - Input'!$L97*'Crop 4 - Input'!W97)+('Crop 4 - Input'!$L98*'Crop 4 - Input'!W98)+('Crop 5 - Input'!$L88*'Crop 5 - Input'!W88)+('Crop 5 - Input'!$L89*'Crop 5 - Input'!W89)+('Crop 5 - Input'!$L91*'Crop 5 - Input'!W91)+('Crop 5 - Input'!$L92*'Crop 5 - Input'!W92)+('Crop 5 - Input'!$L94*'Crop 5 - Input'!W94)+('Crop 5 - Input'!$L95*'Crop 5 - Input'!W95)+('Crop 5 - Input'!$L97*'Crop 5 - Input'!W97)+('Crop 5 - Input'!$L98*'Crop 5 - Input'!W98)</f>
        <v>0</v>
      </c>
      <c r="N63" s="101">
        <f>('Crop 1 - Input'!$L88*'Crop 1 - Input'!X88)+('Crop 1 - Input'!$L89*'Crop 1 - Input'!X89)+('Crop 1 - Input'!$L91*'Crop 1 - Input'!X91)+('Crop 1 - Input'!$L92*'Crop 1 - Input'!X92)+('Crop 1 - Input'!$L94*'Crop 1 - Input'!X94)+('Crop 1 - Input'!$L95*'Crop 1 - Input'!X95)+('Crop 1 - Input'!$L97*'Crop 1 - Input'!X97)+('Crop 1 - Input'!$L98*'Crop 1 - Input'!X98)+('Crop 2 - Input'!$L88*'Crop 2 - Input'!X88)+('Crop 2 - Input'!$L89*'Crop 2 - Input'!X89)+('Crop 2 - Input'!$L91*'Crop 2 - Input'!X91)+('Crop 2 - Input'!$L92*'Crop 2 - Input'!X92)+('Crop 2 - Input'!$L94*'Crop 2 - Input'!X94)+('Crop 2 - Input'!$L95*'Crop 2 - Input'!X95)+('Crop 2 - Input'!$L97*'Crop 2 - Input'!X97)+('Crop 2 - Input'!$L98*'Crop 2 - Input'!X98)+('Crop 3 - Input'!$L88*'Crop 3 - Input'!X88)+('Crop 3 - Input'!$L89*'Crop 3 - Input'!X89)+('Crop 3 - Input'!$L91*'Crop 3 - Input'!X91)+('Crop 3 - Input'!$L92*'Crop 3 - Input'!X92)+('Crop 3 - Input'!$L94*'Crop 3 - Input'!X94)+('Crop 3 - Input'!$L95*'Crop 3 - Input'!X95)+('Crop 3 - Input'!$L97*'Crop 3 - Input'!X97)+('Crop 3 - Input'!$L98*'Crop 3 - Input'!X98)+('Crop 4 - Input'!$L88*'Crop 4 - Input'!X88)+('Crop 4 - Input'!$L89*'Crop 4 - Input'!X89)+('Crop 4 - Input'!$L91*'Crop 4 - Input'!X91)+('Crop 4 - Input'!$L92*'Crop 4 - Input'!X92)+('Crop 4 - Input'!$L94*'Crop 4 - Input'!X94)+('Crop 4 - Input'!$L95*'Crop 4 - Input'!X95)+('Crop 4 - Input'!$L97*'Crop 4 - Input'!X97)+('Crop 4 - Input'!$L98*'Crop 4 - Input'!X98)+('Crop 5 - Input'!$L88*'Crop 5 - Input'!X88)+('Crop 5 - Input'!$L89*'Crop 5 - Input'!X89)+('Crop 5 - Input'!$L91*'Crop 5 - Input'!X91)+('Crop 5 - Input'!$L92*'Crop 5 - Input'!X92)+('Crop 5 - Input'!$L94*'Crop 5 - Input'!X94)+('Crop 5 - Input'!$L95*'Crop 5 - Input'!X95)+('Crop 5 - Input'!$L97*'Crop 5 - Input'!X97)+('Crop 5 - Input'!$L98*'Crop 5 - Input'!X98)</f>
        <v>0</v>
      </c>
      <c r="O63" s="101">
        <f>('Crop 1 - Input'!$L88*'Crop 1 - Input'!Y88)+('Crop 1 - Input'!$L89*'Crop 1 - Input'!Y89)+('Crop 1 - Input'!$L91*'Crop 1 - Input'!Y91)+('Crop 1 - Input'!$L92*'Crop 1 - Input'!Y92)+('Crop 1 - Input'!$L94*'Crop 1 - Input'!Y94)+('Crop 1 - Input'!$L95*'Crop 1 - Input'!Y95)+('Crop 1 - Input'!$L97*'Crop 1 - Input'!Y97)+('Crop 1 - Input'!$L98*'Crop 1 - Input'!Y98)+('Crop 2 - Input'!$L88*'Crop 2 - Input'!Y88)+('Crop 2 - Input'!$L89*'Crop 2 - Input'!Y89)+('Crop 2 - Input'!$L91*'Crop 2 - Input'!Y91)+('Crop 2 - Input'!$L92*'Crop 2 - Input'!Y92)+('Crop 2 - Input'!$L94*'Crop 2 - Input'!Y94)+('Crop 2 - Input'!$L95*'Crop 2 - Input'!Y95)+('Crop 2 - Input'!$L97*'Crop 2 - Input'!Y97)+('Crop 2 - Input'!$L98*'Crop 2 - Input'!Y98)+('Crop 3 - Input'!$L88*'Crop 3 - Input'!Y88)+('Crop 3 - Input'!$L89*'Crop 3 - Input'!Y89)+('Crop 3 - Input'!$L91*'Crop 3 - Input'!Y91)+('Crop 3 - Input'!$L92*'Crop 3 - Input'!Y92)+('Crop 3 - Input'!$L94*'Crop 3 - Input'!Y94)+('Crop 3 - Input'!$L95*'Crop 3 - Input'!Y95)+('Crop 3 - Input'!$L97*'Crop 3 - Input'!Y97)+('Crop 3 - Input'!$L98*'Crop 3 - Input'!Y98)+('Crop 4 - Input'!$L88*'Crop 4 - Input'!Y88)+('Crop 4 - Input'!$L89*'Crop 4 - Input'!Y89)+('Crop 4 - Input'!$L91*'Crop 4 - Input'!Y91)+('Crop 4 - Input'!$L92*'Crop 4 - Input'!Y92)+('Crop 4 - Input'!$L94*'Crop 4 - Input'!Y94)+('Crop 4 - Input'!$L95*'Crop 4 - Input'!Y95)+('Crop 4 - Input'!$L97*'Crop 4 - Input'!Y97)+('Crop 4 - Input'!$L98*'Crop 4 - Input'!Y98)+('Crop 5 - Input'!$L88*'Crop 5 - Input'!Y88)+('Crop 5 - Input'!$L89*'Crop 5 - Input'!Y89)+('Crop 5 - Input'!$L91*'Crop 5 - Input'!Y91)+('Crop 5 - Input'!$L92*'Crop 5 - Input'!Y92)+('Crop 5 - Input'!$L94*'Crop 5 - Input'!Y94)+('Crop 5 - Input'!$L95*'Crop 5 - Input'!Y95)+('Crop 5 - Input'!$L97*'Crop 5 - Input'!Y97)+('Crop 5 - Input'!$L98*'Crop 5 - Input'!Y98)</f>
        <v>0</v>
      </c>
      <c r="P63" s="101">
        <f>('Crop 1 - Input'!$L88*'Crop 1 - Input'!Z88)+('Crop 1 - Input'!$L89*'Crop 1 - Input'!Z89)+('Crop 1 - Input'!$L91*'Crop 1 - Input'!Z91)+('Crop 1 - Input'!$L92*'Crop 1 - Input'!Z92)+('Crop 1 - Input'!$L94*'Crop 1 - Input'!Z94)+('Crop 1 - Input'!$L95*'Crop 1 - Input'!Z95)+('Crop 1 - Input'!$L97*'Crop 1 - Input'!Z97)+('Crop 1 - Input'!$L98*'Crop 1 - Input'!Z98)+('Crop 2 - Input'!$L88*'Crop 2 - Input'!Z88)+('Crop 2 - Input'!$L89*'Crop 2 - Input'!Z89)+('Crop 2 - Input'!$L91*'Crop 2 - Input'!Z91)+('Crop 2 - Input'!$L92*'Crop 2 - Input'!Z92)+('Crop 2 - Input'!$L94*'Crop 2 - Input'!Z94)+('Crop 2 - Input'!$L95*'Crop 2 - Input'!Z95)+('Crop 2 - Input'!$L97*'Crop 2 - Input'!Z97)+('Crop 2 - Input'!$L98*'Crop 2 - Input'!Z98)+('Crop 3 - Input'!$L88*'Crop 3 - Input'!Z88)+('Crop 3 - Input'!$L89*'Crop 3 - Input'!Z89)+('Crop 3 - Input'!$L91*'Crop 3 - Input'!Z91)+('Crop 3 - Input'!$L92*'Crop 3 - Input'!Z92)+('Crop 3 - Input'!$L94*'Crop 3 - Input'!Z94)+('Crop 3 - Input'!$L95*'Crop 3 - Input'!Z95)+('Crop 3 - Input'!$L97*'Crop 3 - Input'!Z97)+('Crop 3 - Input'!$L98*'Crop 3 - Input'!Z98)+('Crop 4 - Input'!$L88*'Crop 4 - Input'!Z88)+('Crop 4 - Input'!$L89*'Crop 4 - Input'!Z89)+('Crop 4 - Input'!$L91*'Crop 4 - Input'!Z91)+('Crop 4 - Input'!$L92*'Crop 4 - Input'!Z92)+('Crop 4 - Input'!$L94*'Crop 4 - Input'!Z94)+('Crop 4 - Input'!$L95*'Crop 4 - Input'!Z95)+('Crop 4 - Input'!$L97*'Crop 4 - Input'!Z97)+('Crop 4 - Input'!$L98*'Crop 4 - Input'!Z98)+('Crop 5 - Input'!$L88*'Crop 5 - Input'!Z88)+('Crop 5 - Input'!$L89*'Crop 5 - Input'!Z89)+('Crop 5 - Input'!$L91*'Crop 5 - Input'!Z91)+('Crop 5 - Input'!$L92*'Crop 5 - Input'!Z92)+('Crop 5 - Input'!$L94*'Crop 5 - Input'!Z94)+('Crop 5 - Input'!$L95*'Crop 5 - Input'!Z95)+('Crop 5 - Input'!$L97*'Crop 5 - Input'!Z97)+('Crop 5 - Input'!$L98*'Crop 5 - Input'!Z98)</f>
        <v>0</v>
      </c>
      <c r="Q63" s="101">
        <f>('Crop 1 - Input'!$L88*'Crop 1 - Input'!AA88)+('Crop 1 - Input'!$L89*'Crop 1 - Input'!AA89)+('Crop 1 - Input'!$L91*'Crop 1 - Input'!AA91)+('Crop 1 - Input'!$L92*'Crop 1 - Input'!AA92)+('Crop 1 - Input'!$L94*'Crop 1 - Input'!AA94)+('Crop 1 - Input'!$L95*'Crop 1 - Input'!AA95)+('Crop 1 - Input'!$L97*'Crop 1 - Input'!AA97)+('Crop 1 - Input'!$L98*'Crop 1 - Input'!AA98)+('Crop 2 - Input'!$L88*'Crop 2 - Input'!AA88)+('Crop 2 - Input'!$L89*'Crop 2 - Input'!AA89)+('Crop 2 - Input'!$L91*'Crop 2 - Input'!AA91)+('Crop 2 - Input'!$L92*'Crop 2 - Input'!AA92)+('Crop 2 - Input'!$L94*'Crop 2 - Input'!AA94)+('Crop 2 - Input'!$L95*'Crop 2 - Input'!AA95)+('Crop 2 - Input'!$L97*'Crop 2 - Input'!AA97)+('Crop 2 - Input'!$L98*'Crop 2 - Input'!AA98)+('Crop 3 - Input'!$L88*'Crop 3 - Input'!AA88)+('Crop 3 - Input'!$L89*'Crop 3 - Input'!AA89)+('Crop 3 - Input'!$L91*'Crop 3 - Input'!AA91)+('Crop 3 - Input'!$L92*'Crop 3 - Input'!AA92)+('Crop 3 - Input'!$L94*'Crop 3 - Input'!AA94)+('Crop 3 - Input'!$L95*'Crop 3 - Input'!AA95)+('Crop 3 - Input'!$L97*'Crop 3 - Input'!AA97)+('Crop 3 - Input'!$L98*'Crop 3 - Input'!AA98)+('Crop 4 - Input'!$L88*'Crop 4 - Input'!AA88)+('Crop 4 - Input'!$L89*'Crop 4 - Input'!AA89)+('Crop 4 - Input'!$L91*'Crop 4 - Input'!AA91)+('Crop 4 - Input'!$L92*'Crop 4 - Input'!AA92)+('Crop 4 - Input'!$L94*'Crop 4 - Input'!AA94)+('Crop 4 - Input'!$L95*'Crop 4 - Input'!AA95)+('Crop 4 - Input'!$L97*'Crop 4 - Input'!AA97)+('Crop 4 - Input'!$L98*'Crop 4 - Input'!AA98)+('Crop 5 - Input'!$L88*'Crop 5 - Input'!AA88)+('Crop 5 - Input'!$L89*'Crop 5 - Input'!AA89)+('Crop 5 - Input'!$L91*'Crop 5 - Input'!AA91)+('Crop 5 - Input'!$L92*'Crop 5 - Input'!AA92)+('Crop 5 - Input'!$L94*'Crop 5 - Input'!AA94)+('Crop 5 - Input'!$L95*'Crop 5 - Input'!AA95)+('Crop 5 - Input'!$L97*'Crop 5 - Input'!AA97)+('Crop 5 - Input'!$L98*'Crop 5 - Input'!AA98)</f>
        <v>0</v>
      </c>
      <c r="R63" s="4"/>
    </row>
    <row r="64" spans="1:18" ht="15" customHeight="1" x14ac:dyDescent="0.25">
      <c r="A64" s="4"/>
      <c r="B64" s="106"/>
      <c r="C64" s="106"/>
      <c r="D64" s="117" t="s">
        <v>453</v>
      </c>
      <c r="E64" s="112">
        <f t="shared" si="12"/>
        <v>0</v>
      </c>
      <c r="F64" s="101">
        <f>('Crop 1 - Input'!$L106*'Crop 1 - Input'!P106)+('Crop 1 - Input'!$L107*'Crop 1 - Input'!P107)+('Crop 1 - Input'!$L109*'Crop 1 - Input'!P109)+('Crop 1 - Input'!$L110*'Crop 1 - Input'!P110)+('Crop 1 - Input'!$L112*'Crop 1 - Input'!P112)+('Crop 1 - Input'!$L113*'Crop 1 - Input'!P113)+('Crop 1 - Input'!$L115*'Crop 1 - Input'!P115)+('Crop 1 - Input'!$L116*'Crop 1 - Input'!P116)+('Crop 2 - Input'!$L106*'Crop 2 - Input'!P106)+('Crop 2 - Input'!$L107*'Crop 2 - Input'!P107)+('Crop 2 - Input'!$L109*'Crop 2 - Input'!P109)+('Crop 2 - Input'!$L110*'Crop 2 - Input'!P110)+('Crop 2 - Input'!$L112*'Crop 2 - Input'!P112)+('Crop 2 - Input'!$L113*'Crop 2 - Input'!P113)+('Crop 2 - Input'!$L115*'Crop 2 - Input'!P115)+('Crop 2 - Input'!$L116*'Crop 2 - Input'!P116)+('Crop 3 - Input'!$L106*'Crop 3 - Input'!P106)+('Crop 3 - Input'!$L107*'Crop 3 - Input'!P107)+('Crop 3 - Input'!$L109*'Crop 3 - Input'!P109)+('Crop 3 - Input'!$L110*'Crop 3 - Input'!P110)+('Crop 3 - Input'!$L112*'Crop 3 - Input'!P112)+('Crop 3 - Input'!$L113*'Crop 3 - Input'!P113)+('Crop 3 - Input'!$L115*'Crop 3 - Input'!P115)+('Crop 3 - Input'!$L116*'Crop 3 - Input'!P116)+('Crop 4 - Input'!$L106*'Crop 4 - Input'!P106)+('Crop 4 - Input'!$L107*'Crop 4 - Input'!P107)+('Crop 4 - Input'!$L109*'Crop 4 - Input'!P109)+('Crop 4 - Input'!$L110*'Crop 4 - Input'!P110)+('Crop 4 - Input'!$L112*'Crop 4 - Input'!P112)+('Crop 4 - Input'!$L113*'Crop 4 - Input'!P113)+('Crop 4 - Input'!$L115*'Crop 4 - Input'!P115)+('Crop 4 - Input'!$L116*'Crop 4 - Input'!P116)+('Crop 5 - Input'!$L106*'Crop 5 - Input'!P106)+('Crop 5 - Input'!$L107*'Crop 5 - Input'!P107)+('Crop 5 - Input'!$L109*'Crop 5 - Input'!P109)+('Crop 5 - Input'!$L110*'Crop 5 - Input'!P110)+('Crop 5 - Input'!$L112*'Crop 5 - Input'!P112)+('Crop 5 - Input'!$L113*'Crop 5 - Input'!P113)+('Crop 5 - Input'!$L115*'Crop 5 - Input'!P115)+('Crop 5 - Input'!$L116*'Crop 5 - Input'!P116)</f>
        <v>0</v>
      </c>
      <c r="G64" s="101">
        <f>('Crop 1 - Input'!$L106*'Crop 1 - Input'!Q106)+('Crop 1 - Input'!$L107*'Crop 1 - Input'!Q107)+('Crop 1 - Input'!$L109*'Crop 1 - Input'!Q109)+('Crop 1 - Input'!$L110*'Crop 1 - Input'!Q110)+('Crop 1 - Input'!$L112*'Crop 1 - Input'!Q112)+('Crop 1 - Input'!$L113*'Crop 1 - Input'!Q113)+('Crop 1 - Input'!$L115*'Crop 1 - Input'!Q115)+('Crop 1 - Input'!$L116*'Crop 1 - Input'!Q116)+('Crop 2 - Input'!$L106*'Crop 2 - Input'!Q106)+('Crop 2 - Input'!$L107*'Crop 2 - Input'!Q107)+('Crop 2 - Input'!$L109*'Crop 2 - Input'!Q109)+('Crop 2 - Input'!$L110*'Crop 2 - Input'!Q110)+('Crop 2 - Input'!$L112*'Crop 2 - Input'!Q112)+('Crop 2 - Input'!$L113*'Crop 2 - Input'!Q113)+('Crop 2 - Input'!$L115*'Crop 2 - Input'!Q115)+('Crop 2 - Input'!$L116*'Crop 2 - Input'!Q116)+('Crop 3 - Input'!$L106*'Crop 3 - Input'!Q106)+('Crop 3 - Input'!$L107*'Crop 3 - Input'!Q107)+('Crop 3 - Input'!$L109*'Crop 3 - Input'!Q109)+('Crop 3 - Input'!$L110*'Crop 3 - Input'!Q110)+('Crop 3 - Input'!$L112*'Crop 3 - Input'!Q112)+('Crop 3 - Input'!$L113*'Crop 3 - Input'!Q113)+('Crop 3 - Input'!$L115*'Crop 3 - Input'!Q115)+('Crop 3 - Input'!$L116*'Crop 3 - Input'!Q116)+('Crop 4 - Input'!$L106*'Crop 4 - Input'!Q106)+('Crop 4 - Input'!$L107*'Crop 4 - Input'!Q107)+('Crop 4 - Input'!$L109*'Crop 4 - Input'!Q109)+('Crop 4 - Input'!$L110*'Crop 4 - Input'!Q110)+('Crop 4 - Input'!$L112*'Crop 4 - Input'!Q112)+('Crop 4 - Input'!$L113*'Crop 4 - Input'!Q113)+('Crop 4 - Input'!$L115*'Crop 4 - Input'!Q115)+('Crop 4 - Input'!$L116*'Crop 4 - Input'!Q116)+('Crop 5 - Input'!$L106*'Crop 5 - Input'!Q106)+('Crop 5 - Input'!$L107*'Crop 5 - Input'!Q107)+('Crop 5 - Input'!$L109*'Crop 5 - Input'!Q109)+('Crop 5 - Input'!$L110*'Crop 5 - Input'!Q110)+('Crop 5 - Input'!$L112*'Crop 5 - Input'!Q112)+('Crop 5 - Input'!$L113*'Crop 5 - Input'!Q113)+('Crop 5 - Input'!$L115*'Crop 5 - Input'!Q115)+('Crop 5 - Input'!$L116*'Crop 5 - Input'!Q116)</f>
        <v>0</v>
      </c>
      <c r="H64" s="101">
        <f>('Crop 1 - Input'!$L106*'Crop 1 - Input'!R106)+('Crop 1 - Input'!$L107*'Crop 1 - Input'!R107)+('Crop 1 - Input'!$L109*'Crop 1 - Input'!R109)+('Crop 1 - Input'!$L110*'Crop 1 - Input'!R110)+('Crop 1 - Input'!$L112*'Crop 1 - Input'!R112)+('Crop 1 - Input'!$L113*'Crop 1 - Input'!R113)+('Crop 1 - Input'!$L115*'Crop 1 - Input'!R115)+('Crop 1 - Input'!$L116*'Crop 1 - Input'!R116)+('Crop 2 - Input'!$L106*'Crop 2 - Input'!R106)+('Crop 2 - Input'!$L107*'Crop 2 - Input'!R107)+('Crop 2 - Input'!$L109*'Crop 2 - Input'!R109)+('Crop 2 - Input'!$L110*'Crop 2 - Input'!R110)+('Crop 2 - Input'!$L112*'Crop 2 - Input'!R112)+('Crop 2 - Input'!$L113*'Crop 2 - Input'!R113)+('Crop 2 - Input'!$L115*'Crop 2 - Input'!R115)+('Crop 2 - Input'!$L116*'Crop 2 - Input'!R116)+('Crop 3 - Input'!$L106*'Crop 3 - Input'!R106)+('Crop 3 - Input'!$L107*'Crop 3 - Input'!R107)+('Crop 3 - Input'!$L109*'Crop 3 - Input'!R109)+('Crop 3 - Input'!$L110*'Crop 3 - Input'!R110)+('Crop 3 - Input'!$L112*'Crop 3 - Input'!R112)+('Crop 3 - Input'!$L113*'Crop 3 - Input'!R113)+('Crop 3 - Input'!$L115*'Crop 3 - Input'!R115)+('Crop 3 - Input'!$L116*'Crop 3 - Input'!R116)+('Crop 4 - Input'!$L106*'Crop 4 - Input'!R106)+('Crop 4 - Input'!$L107*'Crop 4 - Input'!R107)+('Crop 4 - Input'!$L109*'Crop 4 - Input'!R109)+('Crop 4 - Input'!$L110*'Crop 4 - Input'!R110)+('Crop 4 - Input'!$L112*'Crop 4 - Input'!R112)+('Crop 4 - Input'!$L113*'Crop 4 - Input'!R113)+('Crop 4 - Input'!$L115*'Crop 4 - Input'!R115)+('Crop 4 - Input'!$L116*'Crop 4 - Input'!R116)+('Crop 5 - Input'!$L106*'Crop 5 - Input'!R106)+('Crop 5 - Input'!$L107*'Crop 5 - Input'!R107)+('Crop 5 - Input'!$L109*'Crop 5 - Input'!R109)+('Crop 5 - Input'!$L110*'Crop 5 - Input'!R110)+('Crop 5 - Input'!$L112*'Crop 5 - Input'!R112)+('Crop 5 - Input'!$L113*'Crop 5 - Input'!R113)+('Crop 5 - Input'!$L115*'Crop 5 - Input'!R115)+('Crop 5 - Input'!$L116*'Crop 5 - Input'!R116)</f>
        <v>0</v>
      </c>
      <c r="I64" s="101">
        <f>('Crop 1 - Input'!$L106*'Crop 1 - Input'!S106)+('Crop 1 - Input'!$L107*'Crop 1 - Input'!S107)+('Crop 1 - Input'!$L109*'Crop 1 - Input'!S109)+('Crop 1 - Input'!$L110*'Crop 1 - Input'!S110)+('Crop 1 - Input'!$L112*'Crop 1 - Input'!S112)+('Crop 1 - Input'!$L113*'Crop 1 - Input'!S113)+('Crop 1 - Input'!$L115*'Crop 1 - Input'!S115)+('Crop 1 - Input'!$L116*'Crop 1 - Input'!S116)+('Crop 2 - Input'!$L106*'Crop 2 - Input'!S106)+('Crop 2 - Input'!$L107*'Crop 2 - Input'!S107)+('Crop 2 - Input'!$L109*'Crop 2 - Input'!S109)+('Crop 2 - Input'!$L110*'Crop 2 - Input'!S110)+('Crop 2 - Input'!$L112*'Crop 2 - Input'!S112)+('Crop 2 - Input'!$L113*'Crop 2 - Input'!S113)+('Crop 2 - Input'!$L115*'Crop 2 - Input'!S115)+('Crop 2 - Input'!$L116*'Crop 2 - Input'!S116)+('Crop 3 - Input'!$L106*'Crop 3 - Input'!S106)+('Crop 3 - Input'!$L107*'Crop 3 - Input'!S107)+('Crop 3 - Input'!$L109*'Crop 3 - Input'!S109)+('Crop 3 - Input'!$L110*'Crop 3 - Input'!S110)+('Crop 3 - Input'!$L112*'Crop 3 - Input'!S112)+('Crop 3 - Input'!$L113*'Crop 3 - Input'!S113)+('Crop 3 - Input'!$L115*'Crop 3 - Input'!S115)+('Crop 3 - Input'!$L116*'Crop 3 - Input'!S116)+('Crop 4 - Input'!$L106*'Crop 4 - Input'!S106)+('Crop 4 - Input'!$L107*'Crop 4 - Input'!S107)+('Crop 4 - Input'!$L109*'Crop 4 - Input'!S109)+('Crop 4 - Input'!$L110*'Crop 4 - Input'!S110)+('Crop 4 - Input'!$L112*'Crop 4 - Input'!S112)+('Crop 4 - Input'!$L113*'Crop 4 - Input'!S113)+('Crop 4 - Input'!$L115*'Crop 4 - Input'!S115)+('Crop 4 - Input'!$L116*'Crop 4 - Input'!S116)+('Crop 5 - Input'!$L106*'Crop 5 - Input'!S106)+('Crop 5 - Input'!$L107*'Crop 5 - Input'!S107)+('Crop 5 - Input'!$L109*'Crop 5 - Input'!S109)+('Crop 5 - Input'!$L110*'Crop 5 - Input'!S110)+('Crop 5 - Input'!$L112*'Crop 5 - Input'!S112)+('Crop 5 - Input'!$L113*'Crop 5 - Input'!S113)+('Crop 5 - Input'!$L115*'Crop 5 - Input'!S115)+('Crop 5 - Input'!$L116*'Crop 5 - Input'!S116)</f>
        <v>0</v>
      </c>
      <c r="J64" s="101">
        <f>('Crop 1 - Input'!$L106*'Crop 1 - Input'!T106)+('Crop 1 - Input'!$L107*'Crop 1 - Input'!T107)+('Crop 1 - Input'!$L109*'Crop 1 - Input'!T109)+('Crop 1 - Input'!$L110*'Crop 1 - Input'!T110)+('Crop 1 - Input'!$L112*'Crop 1 - Input'!T112)+('Crop 1 - Input'!$L113*'Crop 1 - Input'!T113)+('Crop 1 - Input'!$L115*'Crop 1 - Input'!T115)+('Crop 1 - Input'!$L116*'Crop 1 - Input'!T116)+('Crop 2 - Input'!$L106*'Crop 2 - Input'!T106)+('Crop 2 - Input'!$L107*'Crop 2 - Input'!T107)+('Crop 2 - Input'!$L109*'Crop 2 - Input'!T109)+('Crop 2 - Input'!$L110*'Crop 2 - Input'!T110)+('Crop 2 - Input'!$L112*'Crop 2 - Input'!T112)+('Crop 2 - Input'!$L113*'Crop 2 - Input'!T113)+('Crop 2 - Input'!$L115*'Crop 2 - Input'!T115)+('Crop 2 - Input'!$L116*'Crop 2 - Input'!T116)+('Crop 3 - Input'!$L106*'Crop 3 - Input'!T106)+('Crop 3 - Input'!$L107*'Crop 3 - Input'!T107)+('Crop 3 - Input'!$L109*'Crop 3 - Input'!T109)+('Crop 3 - Input'!$L110*'Crop 3 - Input'!T110)+('Crop 3 - Input'!$L112*'Crop 3 - Input'!T112)+('Crop 3 - Input'!$L113*'Crop 3 - Input'!T113)+('Crop 3 - Input'!$L115*'Crop 3 - Input'!T115)+('Crop 3 - Input'!$L116*'Crop 3 - Input'!T116)+('Crop 4 - Input'!$L106*'Crop 4 - Input'!T106)+('Crop 4 - Input'!$L107*'Crop 4 - Input'!T107)+('Crop 4 - Input'!$L109*'Crop 4 - Input'!T109)+('Crop 4 - Input'!$L110*'Crop 4 - Input'!T110)+('Crop 4 - Input'!$L112*'Crop 4 - Input'!T112)+('Crop 4 - Input'!$L113*'Crop 4 - Input'!T113)+('Crop 4 - Input'!$L115*'Crop 4 - Input'!T115)+('Crop 4 - Input'!$L116*'Crop 4 - Input'!T116)+('Crop 5 - Input'!$L106*'Crop 5 - Input'!T106)+('Crop 5 - Input'!$L107*'Crop 5 - Input'!T107)+('Crop 5 - Input'!$L109*'Crop 5 - Input'!T109)+('Crop 5 - Input'!$L110*'Crop 5 - Input'!T110)+('Crop 5 - Input'!$L112*'Crop 5 - Input'!T112)+('Crop 5 - Input'!$L113*'Crop 5 - Input'!T113)+('Crop 5 - Input'!$L115*'Crop 5 - Input'!T115)+('Crop 5 - Input'!$L116*'Crop 5 - Input'!T116)</f>
        <v>0</v>
      </c>
      <c r="K64" s="101">
        <f>('Crop 1 - Input'!$L106*'Crop 1 - Input'!U106)+('Crop 1 - Input'!$L107*'Crop 1 - Input'!U107)+('Crop 1 - Input'!$L109*'Crop 1 - Input'!U109)+('Crop 1 - Input'!$L110*'Crop 1 - Input'!U110)+('Crop 1 - Input'!$L112*'Crop 1 - Input'!U112)+('Crop 1 - Input'!$L113*'Crop 1 - Input'!U113)+('Crop 1 - Input'!$L115*'Crop 1 - Input'!U115)+('Crop 1 - Input'!$L116*'Crop 1 - Input'!U116)+('Crop 2 - Input'!$L106*'Crop 2 - Input'!U106)+('Crop 2 - Input'!$L107*'Crop 2 - Input'!U107)+('Crop 2 - Input'!$L109*'Crop 2 - Input'!U109)+('Crop 2 - Input'!$L110*'Crop 2 - Input'!U110)+('Crop 2 - Input'!$L112*'Crop 2 - Input'!U112)+('Crop 2 - Input'!$L113*'Crop 2 - Input'!U113)+('Crop 2 - Input'!$L115*'Crop 2 - Input'!U115)+('Crop 2 - Input'!$L116*'Crop 2 - Input'!U116)+('Crop 3 - Input'!$L106*'Crop 3 - Input'!U106)+('Crop 3 - Input'!$L107*'Crop 3 - Input'!U107)+('Crop 3 - Input'!$L109*'Crop 3 - Input'!U109)+('Crop 3 - Input'!$L110*'Crop 3 - Input'!U110)+('Crop 3 - Input'!$L112*'Crop 3 - Input'!U112)+('Crop 3 - Input'!$L113*'Crop 3 - Input'!U113)+('Crop 3 - Input'!$L115*'Crop 3 - Input'!U115)+('Crop 3 - Input'!$L116*'Crop 3 - Input'!U116)+('Crop 4 - Input'!$L106*'Crop 4 - Input'!U106)+('Crop 4 - Input'!$L107*'Crop 4 - Input'!U107)+('Crop 4 - Input'!$L109*'Crop 4 - Input'!U109)+('Crop 4 - Input'!$L110*'Crop 4 - Input'!U110)+('Crop 4 - Input'!$L112*'Crop 4 - Input'!U112)+('Crop 4 - Input'!$L113*'Crop 4 - Input'!U113)+('Crop 4 - Input'!$L115*'Crop 4 - Input'!U115)+('Crop 4 - Input'!$L116*'Crop 4 - Input'!U116)+('Crop 5 - Input'!$L106*'Crop 5 - Input'!U106)+('Crop 5 - Input'!$L107*'Crop 5 - Input'!U107)+('Crop 5 - Input'!$L109*'Crop 5 - Input'!U109)+('Crop 5 - Input'!$L110*'Crop 5 - Input'!U110)+('Crop 5 - Input'!$L112*'Crop 5 - Input'!U112)+('Crop 5 - Input'!$L113*'Crop 5 - Input'!U113)+('Crop 5 - Input'!$L115*'Crop 5 - Input'!U115)+('Crop 5 - Input'!$L116*'Crop 5 - Input'!U116)</f>
        <v>0</v>
      </c>
      <c r="L64" s="101">
        <f>('Crop 1 - Input'!$L106*'Crop 1 - Input'!V106)+('Crop 1 - Input'!$L107*'Crop 1 - Input'!V107)+('Crop 1 - Input'!$L109*'Crop 1 - Input'!V109)+('Crop 1 - Input'!$L110*'Crop 1 - Input'!V110)+('Crop 1 - Input'!$L112*'Crop 1 - Input'!V112)+('Crop 1 - Input'!$L113*'Crop 1 - Input'!V113)+('Crop 1 - Input'!$L115*'Crop 1 - Input'!V115)+('Crop 1 - Input'!$L116*'Crop 1 - Input'!V116)+('Crop 2 - Input'!$L106*'Crop 2 - Input'!V106)+('Crop 2 - Input'!$L107*'Crop 2 - Input'!V107)+('Crop 2 - Input'!$L109*'Crop 2 - Input'!V109)+('Crop 2 - Input'!$L110*'Crop 2 - Input'!V110)+('Crop 2 - Input'!$L112*'Crop 2 - Input'!V112)+('Crop 2 - Input'!$L113*'Crop 2 - Input'!V113)+('Crop 2 - Input'!$L115*'Crop 2 - Input'!V115)+('Crop 2 - Input'!$L116*'Crop 2 - Input'!V116)+('Crop 3 - Input'!$L106*'Crop 3 - Input'!V106)+('Crop 3 - Input'!$L107*'Crop 3 - Input'!V107)+('Crop 3 - Input'!$L109*'Crop 3 - Input'!V109)+('Crop 3 - Input'!$L110*'Crop 3 - Input'!V110)+('Crop 3 - Input'!$L112*'Crop 3 - Input'!V112)+('Crop 3 - Input'!$L113*'Crop 3 - Input'!V113)+('Crop 3 - Input'!$L115*'Crop 3 - Input'!V115)+('Crop 3 - Input'!$L116*'Crop 3 - Input'!V116)+('Crop 4 - Input'!$L106*'Crop 4 - Input'!V106)+('Crop 4 - Input'!$L107*'Crop 4 - Input'!V107)+('Crop 4 - Input'!$L109*'Crop 4 - Input'!V109)+('Crop 4 - Input'!$L110*'Crop 4 - Input'!V110)+('Crop 4 - Input'!$L112*'Crop 4 - Input'!V112)+('Crop 4 - Input'!$L113*'Crop 4 - Input'!V113)+('Crop 4 - Input'!$L115*'Crop 4 - Input'!V115)+('Crop 4 - Input'!$L116*'Crop 4 - Input'!V116)+('Crop 5 - Input'!$L106*'Crop 5 - Input'!V106)+('Crop 5 - Input'!$L107*'Crop 5 - Input'!V107)+('Crop 5 - Input'!$L109*'Crop 5 - Input'!V109)+('Crop 5 - Input'!$L110*'Crop 5 - Input'!V110)+('Crop 5 - Input'!$L112*'Crop 5 - Input'!V112)+('Crop 5 - Input'!$L113*'Crop 5 - Input'!V113)+('Crop 5 - Input'!$L115*'Crop 5 - Input'!V115)+('Crop 5 - Input'!$L116*'Crop 5 - Input'!V116)</f>
        <v>0</v>
      </c>
      <c r="M64" s="101">
        <f>('Crop 1 - Input'!$L106*'Crop 1 - Input'!W106)+('Crop 1 - Input'!$L107*'Crop 1 - Input'!W107)+('Crop 1 - Input'!$L109*'Crop 1 - Input'!W109)+('Crop 1 - Input'!$L110*'Crop 1 - Input'!W110)+('Crop 1 - Input'!$L112*'Crop 1 - Input'!W112)+('Crop 1 - Input'!$L113*'Crop 1 - Input'!W113)+('Crop 1 - Input'!$L115*'Crop 1 - Input'!W115)+('Crop 1 - Input'!$L116*'Crop 1 - Input'!W116)+('Crop 2 - Input'!$L106*'Crop 2 - Input'!W106)+('Crop 2 - Input'!$L107*'Crop 2 - Input'!W107)+('Crop 2 - Input'!$L109*'Crop 2 - Input'!W109)+('Crop 2 - Input'!$L110*'Crop 2 - Input'!W110)+('Crop 2 - Input'!$L112*'Crop 2 - Input'!W112)+('Crop 2 - Input'!$L113*'Crop 2 - Input'!W113)+('Crop 2 - Input'!$L115*'Crop 2 - Input'!W115)+('Crop 2 - Input'!$L116*'Crop 2 - Input'!W116)+('Crop 3 - Input'!$L106*'Crop 3 - Input'!W106)+('Crop 3 - Input'!$L107*'Crop 3 - Input'!W107)+('Crop 3 - Input'!$L109*'Crop 3 - Input'!W109)+('Crop 3 - Input'!$L110*'Crop 3 - Input'!W110)+('Crop 3 - Input'!$L112*'Crop 3 - Input'!W112)+('Crop 3 - Input'!$L113*'Crop 3 - Input'!W113)+('Crop 3 - Input'!$L115*'Crop 3 - Input'!W115)+('Crop 3 - Input'!$L116*'Crop 3 - Input'!W116)+('Crop 4 - Input'!$L106*'Crop 4 - Input'!W106)+('Crop 4 - Input'!$L107*'Crop 4 - Input'!W107)+('Crop 4 - Input'!$L109*'Crop 4 - Input'!W109)+('Crop 4 - Input'!$L110*'Crop 4 - Input'!W110)+('Crop 4 - Input'!$L112*'Crop 4 - Input'!W112)+('Crop 4 - Input'!$L113*'Crop 4 - Input'!W113)+('Crop 4 - Input'!$L115*'Crop 4 - Input'!W115)+('Crop 4 - Input'!$L116*'Crop 4 - Input'!W116)+('Crop 5 - Input'!$L106*'Crop 5 - Input'!W106)+('Crop 5 - Input'!$L107*'Crop 5 - Input'!W107)+('Crop 5 - Input'!$L109*'Crop 5 - Input'!W109)+('Crop 5 - Input'!$L110*'Crop 5 - Input'!W110)+('Crop 5 - Input'!$L112*'Crop 5 - Input'!W112)+('Crop 5 - Input'!$L113*'Crop 5 - Input'!W113)+('Crop 5 - Input'!$L115*'Crop 5 - Input'!W115)+('Crop 5 - Input'!$L116*'Crop 5 - Input'!W116)</f>
        <v>0</v>
      </c>
      <c r="N64" s="101">
        <f>('Crop 1 - Input'!$L106*'Crop 1 - Input'!X106)+('Crop 1 - Input'!$L107*'Crop 1 - Input'!X107)+('Crop 1 - Input'!$L109*'Crop 1 - Input'!X109)+('Crop 1 - Input'!$L110*'Crop 1 - Input'!X110)+('Crop 1 - Input'!$L112*'Crop 1 - Input'!X112)+('Crop 1 - Input'!$L113*'Crop 1 - Input'!X113)+('Crop 1 - Input'!$L115*'Crop 1 - Input'!X115)+('Crop 1 - Input'!$L116*'Crop 1 - Input'!X116)+('Crop 2 - Input'!$L106*'Crop 2 - Input'!X106)+('Crop 2 - Input'!$L107*'Crop 2 - Input'!X107)+('Crop 2 - Input'!$L109*'Crop 2 - Input'!X109)+('Crop 2 - Input'!$L110*'Crop 2 - Input'!X110)+('Crop 2 - Input'!$L112*'Crop 2 - Input'!X112)+('Crop 2 - Input'!$L113*'Crop 2 - Input'!X113)+('Crop 2 - Input'!$L115*'Crop 2 - Input'!X115)+('Crop 2 - Input'!$L116*'Crop 2 - Input'!X116)+('Crop 3 - Input'!$L106*'Crop 3 - Input'!X106)+('Crop 3 - Input'!$L107*'Crop 3 - Input'!X107)+('Crop 3 - Input'!$L109*'Crop 3 - Input'!X109)+('Crop 3 - Input'!$L110*'Crop 3 - Input'!X110)+('Crop 3 - Input'!$L112*'Crop 3 - Input'!X112)+('Crop 3 - Input'!$L113*'Crop 3 - Input'!X113)+('Crop 3 - Input'!$L115*'Crop 3 - Input'!X115)+('Crop 3 - Input'!$L116*'Crop 3 - Input'!X116)+('Crop 4 - Input'!$L106*'Crop 4 - Input'!X106)+('Crop 4 - Input'!$L107*'Crop 4 - Input'!X107)+('Crop 4 - Input'!$L109*'Crop 4 - Input'!X109)+('Crop 4 - Input'!$L110*'Crop 4 - Input'!X110)+('Crop 4 - Input'!$L112*'Crop 4 - Input'!X112)+('Crop 4 - Input'!$L113*'Crop 4 - Input'!X113)+('Crop 4 - Input'!$L115*'Crop 4 - Input'!X115)+('Crop 4 - Input'!$L116*'Crop 4 - Input'!X116)+('Crop 5 - Input'!$L106*'Crop 5 - Input'!X106)+('Crop 5 - Input'!$L107*'Crop 5 - Input'!X107)+('Crop 5 - Input'!$L109*'Crop 5 - Input'!X109)+('Crop 5 - Input'!$L110*'Crop 5 - Input'!X110)+('Crop 5 - Input'!$L112*'Crop 5 - Input'!X112)+('Crop 5 - Input'!$L113*'Crop 5 - Input'!X113)+('Crop 5 - Input'!$L115*'Crop 5 - Input'!X115)+('Crop 5 - Input'!$L116*'Crop 5 - Input'!X116)</f>
        <v>0</v>
      </c>
      <c r="O64" s="101">
        <f>('Crop 1 - Input'!$L106*'Crop 1 - Input'!Y106)+('Crop 1 - Input'!$L107*'Crop 1 - Input'!Y107)+('Crop 1 - Input'!$L109*'Crop 1 - Input'!Y109)+('Crop 1 - Input'!$L110*'Crop 1 - Input'!Y110)+('Crop 1 - Input'!$L112*'Crop 1 - Input'!Y112)+('Crop 1 - Input'!$L113*'Crop 1 - Input'!Y113)+('Crop 1 - Input'!$L115*'Crop 1 - Input'!Y115)+('Crop 1 - Input'!$L116*'Crop 1 - Input'!Y116)+('Crop 2 - Input'!$L106*'Crop 2 - Input'!Y106)+('Crop 2 - Input'!$L107*'Crop 2 - Input'!Y107)+('Crop 2 - Input'!$L109*'Crop 2 - Input'!Y109)+('Crop 2 - Input'!$L110*'Crop 2 - Input'!Y110)+('Crop 2 - Input'!$L112*'Crop 2 - Input'!Y112)+('Crop 2 - Input'!$L113*'Crop 2 - Input'!Y113)+('Crop 2 - Input'!$L115*'Crop 2 - Input'!Y115)+('Crop 2 - Input'!$L116*'Crop 2 - Input'!Y116)+('Crop 3 - Input'!$L106*'Crop 3 - Input'!Y106)+('Crop 3 - Input'!$L107*'Crop 3 - Input'!Y107)+('Crop 3 - Input'!$L109*'Crop 3 - Input'!Y109)+('Crop 3 - Input'!$L110*'Crop 3 - Input'!Y110)+('Crop 3 - Input'!$L112*'Crop 3 - Input'!Y112)+('Crop 3 - Input'!$L113*'Crop 3 - Input'!Y113)+('Crop 3 - Input'!$L115*'Crop 3 - Input'!Y115)+('Crop 3 - Input'!$L116*'Crop 3 - Input'!Y116)+('Crop 4 - Input'!$L106*'Crop 4 - Input'!Y106)+('Crop 4 - Input'!$L107*'Crop 4 - Input'!Y107)+('Crop 4 - Input'!$L109*'Crop 4 - Input'!Y109)+('Crop 4 - Input'!$L110*'Crop 4 - Input'!Y110)+('Crop 4 - Input'!$L112*'Crop 4 - Input'!Y112)+('Crop 4 - Input'!$L113*'Crop 4 - Input'!Y113)+('Crop 4 - Input'!$L115*'Crop 4 - Input'!Y115)+('Crop 4 - Input'!$L116*'Crop 4 - Input'!Y116)+('Crop 5 - Input'!$L106*'Crop 5 - Input'!Y106)+('Crop 5 - Input'!$L107*'Crop 5 - Input'!Y107)+('Crop 5 - Input'!$L109*'Crop 5 - Input'!Y109)+('Crop 5 - Input'!$L110*'Crop 5 - Input'!Y110)+('Crop 5 - Input'!$L112*'Crop 5 - Input'!Y112)+('Crop 5 - Input'!$L113*'Crop 5 - Input'!Y113)+('Crop 5 - Input'!$L115*'Crop 5 - Input'!Y115)+('Crop 5 - Input'!$L116*'Crop 5 - Input'!Y116)</f>
        <v>0</v>
      </c>
      <c r="P64" s="101">
        <f>('Crop 1 - Input'!$L106*'Crop 1 - Input'!Z106)+('Crop 1 - Input'!$L107*'Crop 1 - Input'!Z107)+('Crop 1 - Input'!$L109*'Crop 1 - Input'!Z109)+('Crop 1 - Input'!$L110*'Crop 1 - Input'!Z110)+('Crop 1 - Input'!$L112*'Crop 1 - Input'!Z112)+('Crop 1 - Input'!$L113*'Crop 1 - Input'!Z113)+('Crop 1 - Input'!$L115*'Crop 1 - Input'!Z115)+('Crop 1 - Input'!$L116*'Crop 1 - Input'!Z116)+('Crop 2 - Input'!$L106*'Crop 2 - Input'!Z106)+('Crop 2 - Input'!$L107*'Crop 2 - Input'!Z107)+('Crop 2 - Input'!$L109*'Crop 2 - Input'!Z109)+('Crop 2 - Input'!$L110*'Crop 2 - Input'!Z110)+('Crop 2 - Input'!$L112*'Crop 2 - Input'!Z112)+('Crop 2 - Input'!$L113*'Crop 2 - Input'!Z113)+('Crop 2 - Input'!$L115*'Crop 2 - Input'!Z115)+('Crop 2 - Input'!$L116*'Crop 2 - Input'!Z116)+('Crop 3 - Input'!$L106*'Crop 3 - Input'!Z106)+('Crop 3 - Input'!$L107*'Crop 3 - Input'!Z107)+('Crop 3 - Input'!$L109*'Crop 3 - Input'!Z109)+('Crop 3 - Input'!$L110*'Crop 3 - Input'!Z110)+('Crop 3 - Input'!$L112*'Crop 3 - Input'!Z112)+('Crop 3 - Input'!$L113*'Crop 3 - Input'!Z113)+('Crop 3 - Input'!$L115*'Crop 3 - Input'!Z115)+('Crop 3 - Input'!$L116*'Crop 3 - Input'!Z116)+('Crop 4 - Input'!$L106*'Crop 4 - Input'!Z106)+('Crop 4 - Input'!$L107*'Crop 4 - Input'!Z107)+('Crop 4 - Input'!$L109*'Crop 4 - Input'!Z109)+('Crop 4 - Input'!$L110*'Crop 4 - Input'!Z110)+('Crop 4 - Input'!$L112*'Crop 4 - Input'!Z112)+('Crop 4 - Input'!$L113*'Crop 4 - Input'!Z113)+('Crop 4 - Input'!$L115*'Crop 4 - Input'!Z115)+('Crop 4 - Input'!$L116*'Crop 4 - Input'!Z116)+('Crop 5 - Input'!$L106*'Crop 5 - Input'!Z106)+('Crop 5 - Input'!$L107*'Crop 5 - Input'!Z107)+('Crop 5 - Input'!$L109*'Crop 5 - Input'!Z109)+('Crop 5 - Input'!$L110*'Crop 5 - Input'!Z110)+('Crop 5 - Input'!$L112*'Crop 5 - Input'!Z112)+('Crop 5 - Input'!$L113*'Crop 5 - Input'!Z113)+('Crop 5 - Input'!$L115*'Crop 5 - Input'!Z115)+('Crop 5 - Input'!$L116*'Crop 5 - Input'!Z116)</f>
        <v>0</v>
      </c>
      <c r="Q64" s="101">
        <f>('Crop 1 - Input'!$L106*'Crop 1 - Input'!AA106)+('Crop 1 - Input'!$L107*'Crop 1 - Input'!AA107)+('Crop 1 - Input'!$L109*'Crop 1 - Input'!AA109)+('Crop 1 - Input'!$L110*'Crop 1 - Input'!AA110)+('Crop 1 - Input'!$L112*'Crop 1 - Input'!AA112)+('Crop 1 - Input'!$L113*'Crop 1 - Input'!AA113)+('Crop 1 - Input'!$L115*'Crop 1 - Input'!AA115)+('Crop 1 - Input'!$L116*'Crop 1 - Input'!AA116)+('Crop 2 - Input'!$L106*'Crop 2 - Input'!AA106)+('Crop 2 - Input'!$L107*'Crop 2 - Input'!AA107)+('Crop 2 - Input'!$L109*'Crop 2 - Input'!AA109)+('Crop 2 - Input'!$L110*'Crop 2 - Input'!AA110)+('Crop 2 - Input'!$L112*'Crop 2 - Input'!AA112)+('Crop 2 - Input'!$L113*'Crop 2 - Input'!AA113)+('Crop 2 - Input'!$L115*'Crop 2 - Input'!AA115)+('Crop 2 - Input'!$L116*'Crop 2 - Input'!AA116)+('Crop 3 - Input'!$L106*'Crop 3 - Input'!AA106)+('Crop 3 - Input'!$L107*'Crop 3 - Input'!AA107)+('Crop 3 - Input'!$L109*'Crop 3 - Input'!AA109)+('Crop 3 - Input'!$L110*'Crop 3 - Input'!AA110)+('Crop 3 - Input'!$L112*'Crop 3 - Input'!AA112)+('Crop 3 - Input'!$L113*'Crop 3 - Input'!AA113)+('Crop 3 - Input'!$L115*'Crop 3 - Input'!AA115)+('Crop 3 - Input'!$L116*'Crop 3 - Input'!AA116)+('Crop 4 - Input'!$L106*'Crop 4 - Input'!AA106)+('Crop 4 - Input'!$L107*'Crop 4 - Input'!AA107)+('Crop 4 - Input'!$L109*'Crop 4 - Input'!AA109)+('Crop 4 - Input'!$L110*'Crop 4 - Input'!AA110)+('Crop 4 - Input'!$L112*'Crop 4 - Input'!AA112)+('Crop 4 - Input'!$L113*'Crop 4 - Input'!AA113)+('Crop 4 - Input'!$L115*'Crop 4 - Input'!AA115)+('Crop 4 - Input'!$L116*'Crop 4 - Input'!AA116)+('Crop 5 - Input'!$L106*'Crop 5 - Input'!AA106)+('Crop 5 - Input'!$L107*'Crop 5 - Input'!AA107)+('Crop 5 - Input'!$L109*'Crop 5 - Input'!AA109)+('Crop 5 - Input'!$L110*'Crop 5 - Input'!AA110)+('Crop 5 - Input'!$L112*'Crop 5 - Input'!AA112)+('Crop 5 - Input'!$L113*'Crop 5 - Input'!AA113)+('Crop 5 - Input'!$L115*'Crop 5 - Input'!AA115)+('Crop 5 - Input'!$L116*'Crop 5 - Input'!AA116)</f>
        <v>0</v>
      </c>
      <c r="R64" s="4"/>
    </row>
    <row r="65" spans="1:18" ht="15" customHeight="1" x14ac:dyDescent="0.25">
      <c r="A65" s="4"/>
      <c r="B65" s="106"/>
      <c r="C65" s="106"/>
      <c r="D65" s="117" t="s">
        <v>73</v>
      </c>
      <c r="E65" s="112">
        <f t="shared" si="12"/>
        <v>0</v>
      </c>
      <c r="F65" s="101">
        <f>('Crop 1 - Input'!$L70*'Crop 1 - Input'!P70)+('Crop 2 - Input'!$L70*'Crop 2 - Input'!P70)+('Crop 3 - Input'!$L70*'Crop 3 - Input'!P70)+('Crop 4 - Input'!$L70*'Crop 4 - Input'!P70)+('Crop 5 - Input'!$L70*'Crop 5 - Input'!P70)</f>
        <v>0</v>
      </c>
      <c r="G65" s="101">
        <f>('Crop 1 - Input'!$L70*'Crop 1 - Input'!Q70)+('Crop 2 - Input'!$L70*'Crop 2 - Input'!Q70)+('Crop 3 - Input'!$L70*'Crop 3 - Input'!Q70)+('Crop 4 - Input'!$L70*'Crop 4 - Input'!Q70)+('Crop 5 - Input'!$L70*'Crop 5 - Input'!Q70)</f>
        <v>0</v>
      </c>
      <c r="H65" s="101">
        <f>('Crop 1 - Input'!$L70*'Crop 1 - Input'!R70)+('Crop 2 - Input'!$L70*'Crop 2 - Input'!R70)+('Crop 3 - Input'!$L70*'Crop 3 - Input'!R70)+('Crop 4 - Input'!$L70*'Crop 4 - Input'!R70)+('Crop 5 - Input'!$L70*'Crop 5 - Input'!R70)</f>
        <v>0</v>
      </c>
      <c r="I65" s="101">
        <f>('Crop 1 - Input'!$L70*'Crop 1 - Input'!S70)+('Crop 2 - Input'!$L70*'Crop 2 - Input'!S70)+('Crop 3 - Input'!$L70*'Crop 3 - Input'!S70)+('Crop 4 - Input'!$L70*'Crop 4 - Input'!S70)+('Crop 5 - Input'!$L70*'Crop 5 - Input'!S70)</f>
        <v>0</v>
      </c>
      <c r="J65" s="101">
        <f>('Crop 1 - Input'!$L70*'Crop 1 - Input'!T70)+('Crop 2 - Input'!$L70*'Crop 2 - Input'!T70)+('Crop 3 - Input'!$L70*'Crop 3 - Input'!T70)+('Crop 4 - Input'!$L70*'Crop 4 - Input'!T70)+('Crop 5 - Input'!$L70*'Crop 5 - Input'!T70)</f>
        <v>0</v>
      </c>
      <c r="K65" s="101">
        <f>('Crop 1 - Input'!$L70*'Crop 1 - Input'!U70)+('Crop 2 - Input'!$L70*'Crop 2 - Input'!U70)+('Crop 3 - Input'!$L70*'Crop 3 - Input'!U70)+('Crop 4 - Input'!$L70*'Crop 4 - Input'!U70)+('Crop 5 - Input'!$L70*'Crop 5 - Input'!U70)</f>
        <v>0</v>
      </c>
      <c r="L65" s="101">
        <f>('Crop 1 - Input'!$L70*'Crop 1 - Input'!V70)+('Crop 2 - Input'!$L70*'Crop 2 - Input'!V70)+('Crop 3 - Input'!$L70*'Crop 3 - Input'!V70)+('Crop 4 - Input'!$L70*'Crop 4 - Input'!V70)+('Crop 5 - Input'!$L70*'Crop 5 - Input'!V70)</f>
        <v>0</v>
      </c>
      <c r="M65" s="101">
        <f>('Crop 1 - Input'!$L70*'Crop 1 - Input'!W70)+('Crop 2 - Input'!$L70*'Crop 2 - Input'!W70)+('Crop 3 - Input'!$L70*'Crop 3 - Input'!W70)+('Crop 4 - Input'!$L70*'Crop 4 - Input'!W70)+('Crop 5 - Input'!$L70*'Crop 5 - Input'!W70)</f>
        <v>0</v>
      </c>
      <c r="N65" s="101">
        <f>('Crop 1 - Input'!$L70*'Crop 1 - Input'!X70)+('Crop 2 - Input'!$L70*'Crop 2 - Input'!X70)+('Crop 3 - Input'!$L70*'Crop 3 - Input'!X70)+('Crop 4 - Input'!$L70*'Crop 4 - Input'!X70)+('Crop 5 - Input'!$L70*'Crop 5 - Input'!X70)</f>
        <v>0</v>
      </c>
      <c r="O65" s="101">
        <f>('Crop 1 - Input'!$L70*'Crop 1 - Input'!Y70)+('Crop 2 - Input'!$L70*'Crop 2 - Input'!Y70)+('Crop 3 - Input'!$L70*'Crop 3 - Input'!Y70)+('Crop 4 - Input'!$L70*'Crop 4 - Input'!Y70)+('Crop 5 - Input'!$L70*'Crop 5 - Input'!Y70)</f>
        <v>0</v>
      </c>
      <c r="P65" s="101">
        <f>('Crop 1 - Input'!$L70*'Crop 1 - Input'!Z70)+('Crop 2 - Input'!$L70*'Crop 2 - Input'!Z70)+('Crop 3 - Input'!$L70*'Crop 3 - Input'!Z70)+('Crop 4 - Input'!$L70*'Crop 4 - Input'!Z70)+('Crop 5 - Input'!$L70*'Crop 5 - Input'!Z70)</f>
        <v>0</v>
      </c>
      <c r="Q65" s="101">
        <f>('Crop 1 - Input'!$L70*'Crop 1 - Input'!AA70)+('Crop 2 - Input'!$L70*'Crop 2 - Input'!AA70)+('Crop 3 - Input'!$L70*'Crop 3 - Input'!AA70)+('Crop 4 - Input'!$L70*'Crop 4 - Input'!AA70)+('Crop 5 - Input'!$L70*'Crop 5 - Input'!AA70)</f>
        <v>0</v>
      </c>
      <c r="R65" s="4"/>
    </row>
    <row r="66" spans="1:18" ht="15" customHeight="1" x14ac:dyDescent="0.25">
      <c r="A66" s="4"/>
      <c r="B66" s="106"/>
      <c r="C66" s="106"/>
      <c r="D66" s="117" t="s">
        <v>454</v>
      </c>
      <c r="E66" s="112">
        <f t="shared" si="12"/>
        <v>0</v>
      </c>
      <c r="F66" s="101">
        <f>('Crop 1 - Input'!$L71*'Crop 1 - Input'!P71)+('Crop 1 - Input'!$L72*'Crop 1 - Input'!P72)+('Crop 1 - Input'!$L73*'Crop 1 - Input'!P73)+('Crop 2 - Input'!$L71*'Crop 2 - Input'!P71)+('Crop 2 - Input'!$L72*'Crop 2 - Input'!P72)+('Crop 2 - Input'!$L73*'Crop 2 - Input'!P73)+('Crop 3 - Input'!$L71*'Crop 3 - Input'!P71)+('Crop 3 - Input'!$L72*'Crop 3 - Input'!P72)+('Crop 3 - Input'!$L73*'Crop 3 - Input'!P73)+('Crop 4 - Input'!$L71*'Crop 4 - Input'!P71)+('Crop 4 - Input'!$L72*'Crop 4 - Input'!P72)+('Crop 4 - Input'!$L73*'Crop 1 - Input'!P73)+('Crop 5 - Input'!$L71*'Crop 5 - Input'!P71)+('Crop 5 - Input'!$L72*'Crop 5 - Input'!P72)+('Crop 5 - Input'!$L73*'Crop 5 - Input'!P73)</f>
        <v>0</v>
      </c>
      <c r="G66" s="101">
        <f>('Crop 1 - Input'!$L71*'Crop 1 - Input'!Q71)+('Crop 1 - Input'!$L72*'Crop 1 - Input'!Q72)+('Crop 1 - Input'!$L73*'Crop 1 - Input'!Q73)+('Crop 2 - Input'!$L71*'Crop 2 - Input'!Q71)+('Crop 2 - Input'!$L72*'Crop 2 - Input'!Q72)+('Crop 2 - Input'!$L73*'Crop 2 - Input'!Q73)+('Crop 3 - Input'!$L71*'Crop 3 - Input'!Q71)+('Crop 3 - Input'!$L72*'Crop 3 - Input'!Q72)+('Crop 3 - Input'!$L73*'Crop 3 - Input'!Q73)+('Crop 4 - Input'!$L71*'Crop 4 - Input'!Q71)+('Crop 4 - Input'!$L72*'Crop 4 - Input'!Q72)+('Crop 4 - Input'!$L73*'Crop 1 - Input'!Q73)+('Crop 5 - Input'!$L71*'Crop 5 - Input'!Q71)+('Crop 5 - Input'!$L72*'Crop 5 - Input'!Q72)+('Crop 5 - Input'!$L73*'Crop 5 - Input'!Q73)</f>
        <v>0</v>
      </c>
      <c r="H66" s="101">
        <f>('Crop 1 - Input'!$L71*'Crop 1 - Input'!R71)+('Crop 1 - Input'!$L72*'Crop 1 - Input'!R72)+('Crop 1 - Input'!$L73*'Crop 1 - Input'!R73)+('Crop 2 - Input'!$L71*'Crop 2 - Input'!R71)+('Crop 2 - Input'!$L72*'Crop 2 - Input'!R72)+('Crop 2 - Input'!$L73*'Crop 2 - Input'!R73)+('Crop 3 - Input'!$L71*'Crop 3 - Input'!R71)+('Crop 3 - Input'!$L72*'Crop 3 - Input'!R72)+('Crop 3 - Input'!$L73*'Crop 3 - Input'!R73)+('Crop 4 - Input'!$L71*'Crop 4 - Input'!R71)+('Crop 4 - Input'!$L72*'Crop 4 - Input'!R72)+('Crop 4 - Input'!$L73*'Crop 1 - Input'!R73)+('Crop 5 - Input'!$L71*'Crop 5 - Input'!R71)+('Crop 5 - Input'!$L72*'Crop 5 - Input'!R72)+('Crop 5 - Input'!$L73*'Crop 5 - Input'!R73)</f>
        <v>0</v>
      </c>
      <c r="I66" s="101">
        <f>('Crop 1 - Input'!$L71*'Crop 1 - Input'!S71)+('Crop 1 - Input'!$L72*'Crop 1 - Input'!S72)+('Crop 1 - Input'!$L73*'Crop 1 - Input'!S73)+('Crop 2 - Input'!$L71*'Crop 2 - Input'!S71)+('Crop 2 - Input'!$L72*'Crop 2 - Input'!S72)+('Crop 2 - Input'!$L73*'Crop 2 - Input'!S73)+('Crop 3 - Input'!$L71*'Crop 3 - Input'!S71)+('Crop 3 - Input'!$L72*'Crop 3 - Input'!S72)+('Crop 3 - Input'!$L73*'Crop 3 - Input'!S73)+('Crop 4 - Input'!$L71*'Crop 4 - Input'!S71)+('Crop 4 - Input'!$L72*'Crop 4 - Input'!S72)+('Crop 4 - Input'!$L73*'Crop 1 - Input'!S73)+('Crop 5 - Input'!$L71*'Crop 5 - Input'!S71)+('Crop 5 - Input'!$L72*'Crop 5 - Input'!S72)+('Crop 5 - Input'!$L73*'Crop 5 - Input'!S73)</f>
        <v>0</v>
      </c>
      <c r="J66" s="101">
        <f>('Crop 1 - Input'!$L71*'Crop 1 - Input'!T71)+('Crop 1 - Input'!$L72*'Crop 1 - Input'!T72)+('Crop 1 - Input'!$L73*'Crop 1 - Input'!T73)+('Crop 2 - Input'!$L71*'Crop 2 - Input'!T71)+('Crop 2 - Input'!$L72*'Crop 2 - Input'!T72)+('Crop 2 - Input'!$L73*'Crop 2 - Input'!T73)+('Crop 3 - Input'!$L71*'Crop 3 - Input'!T71)+('Crop 3 - Input'!$L72*'Crop 3 - Input'!T72)+('Crop 3 - Input'!$L73*'Crop 3 - Input'!T73)+('Crop 4 - Input'!$L71*'Crop 4 - Input'!T71)+('Crop 4 - Input'!$L72*'Crop 4 - Input'!T72)+('Crop 4 - Input'!$L73*'Crop 1 - Input'!T73)+('Crop 5 - Input'!$L71*'Crop 5 - Input'!T71)+('Crop 5 - Input'!$L72*'Crop 5 - Input'!T72)+('Crop 5 - Input'!$L73*'Crop 5 - Input'!T73)</f>
        <v>0</v>
      </c>
      <c r="K66" s="101">
        <f>('Crop 1 - Input'!$L71*'Crop 1 - Input'!U71)+('Crop 1 - Input'!$L72*'Crop 1 - Input'!U72)+('Crop 1 - Input'!$L73*'Crop 1 - Input'!U73)+('Crop 2 - Input'!$L71*'Crop 2 - Input'!U71)+('Crop 2 - Input'!$L72*'Crop 2 - Input'!U72)+('Crop 2 - Input'!$L73*'Crop 2 - Input'!U73)+('Crop 3 - Input'!$L71*'Crop 3 - Input'!U71)+('Crop 3 - Input'!$L72*'Crop 3 - Input'!U72)+('Crop 3 - Input'!$L73*'Crop 3 - Input'!U73)+('Crop 4 - Input'!$L71*'Crop 4 - Input'!U71)+('Crop 4 - Input'!$L72*'Crop 4 - Input'!U72)+('Crop 4 - Input'!$L73*'Crop 1 - Input'!U73)+('Crop 5 - Input'!$L71*'Crop 5 - Input'!U71)+('Crop 5 - Input'!$L72*'Crop 5 - Input'!U72)+('Crop 5 - Input'!$L73*'Crop 5 - Input'!U73)</f>
        <v>0</v>
      </c>
      <c r="L66" s="101">
        <f>('Crop 1 - Input'!$L71*'Crop 1 - Input'!V71)+('Crop 1 - Input'!$L72*'Crop 1 - Input'!V72)+('Crop 1 - Input'!$L73*'Crop 1 - Input'!V73)+('Crop 2 - Input'!$L71*'Crop 2 - Input'!V71)+('Crop 2 - Input'!$L72*'Crop 2 - Input'!V72)+('Crop 2 - Input'!$L73*'Crop 2 - Input'!V73)+('Crop 3 - Input'!$L71*'Crop 3 - Input'!V71)+('Crop 3 - Input'!$L72*'Crop 3 - Input'!V72)+('Crop 3 - Input'!$L73*'Crop 3 - Input'!V73)+('Crop 4 - Input'!$L71*'Crop 4 - Input'!V71)+('Crop 4 - Input'!$L72*'Crop 4 - Input'!V72)+('Crop 4 - Input'!$L73*'Crop 1 - Input'!V73)+('Crop 5 - Input'!$L71*'Crop 5 - Input'!V71)+('Crop 5 - Input'!$L72*'Crop 5 - Input'!V72)+('Crop 5 - Input'!$L73*'Crop 5 - Input'!V73)</f>
        <v>0</v>
      </c>
      <c r="M66" s="101">
        <f>('Crop 1 - Input'!$L71*'Crop 1 - Input'!W71)+('Crop 1 - Input'!$L72*'Crop 1 - Input'!W72)+('Crop 1 - Input'!$L73*'Crop 1 - Input'!W73)+('Crop 2 - Input'!$L71*'Crop 2 - Input'!W71)+('Crop 2 - Input'!$L72*'Crop 2 - Input'!W72)+('Crop 2 - Input'!$L73*'Crop 2 - Input'!W73)+('Crop 3 - Input'!$L71*'Crop 3 - Input'!W71)+('Crop 3 - Input'!$L72*'Crop 3 - Input'!W72)+('Crop 3 - Input'!$L73*'Crop 3 - Input'!W73)+('Crop 4 - Input'!$L71*'Crop 4 - Input'!W71)+('Crop 4 - Input'!$L72*'Crop 4 - Input'!W72)+('Crop 4 - Input'!$L73*'Crop 1 - Input'!W73)+('Crop 5 - Input'!$L71*'Crop 5 - Input'!W71)+('Crop 5 - Input'!$L72*'Crop 5 - Input'!W72)+('Crop 5 - Input'!$L73*'Crop 5 - Input'!W73)</f>
        <v>0</v>
      </c>
      <c r="N66" s="101">
        <f>('Crop 1 - Input'!$L71*'Crop 1 - Input'!X71)+('Crop 1 - Input'!$L72*'Crop 1 - Input'!X72)+('Crop 1 - Input'!$L73*'Crop 1 - Input'!X73)+('Crop 2 - Input'!$L71*'Crop 2 - Input'!X71)+('Crop 2 - Input'!$L72*'Crop 2 - Input'!X72)+('Crop 2 - Input'!$L73*'Crop 2 - Input'!X73)+('Crop 3 - Input'!$L71*'Crop 3 - Input'!X71)+('Crop 3 - Input'!$L72*'Crop 3 - Input'!X72)+('Crop 3 - Input'!$L73*'Crop 3 - Input'!X73)+('Crop 4 - Input'!$L71*'Crop 4 - Input'!X71)+('Crop 4 - Input'!$L72*'Crop 4 - Input'!X72)+('Crop 4 - Input'!$L73*'Crop 1 - Input'!X73)+('Crop 5 - Input'!$L71*'Crop 5 - Input'!X71)+('Crop 5 - Input'!$L72*'Crop 5 - Input'!X72)+('Crop 5 - Input'!$L73*'Crop 5 - Input'!X73)</f>
        <v>0</v>
      </c>
      <c r="O66" s="101">
        <f>('Crop 1 - Input'!$L71*'Crop 1 - Input'!Y71)+('Crop 1 - Input'!$L72*'Crop 1 - Input'!Y72)+('Crop 1 - Input'!$L73*'Crop 1 - Input'!Y73)+('Crop 2 - Input'!$L71*'Crop 2 - Input'!Y71)+('Crop 2 - Input'!$L72*'Crop 2 - Input'!Y72)+('Crop 2 - Input'!$L73*'Crop 2 - Input'!Y73)+('Crop 3 - Input'!$L71*'Crop 3 - Input'!Y71)+('Crop 3 - Input'!$L72*'Crop 3 - Input'!Y72)+('Crop 3 - Input'!$L73*'Crop 3 - Input'!Y73)+('Crop 4 - Input'!$L71*'Crop 4 - Input'!Y71)+('Crop 4 - Input'!$L72*'Crop 4 - Input'!Y72)+('Crop 4 - Input'!$L73*'Crop 1 - Input'!Y73)+('Crop 5 - Input'!$L71*'Crop 5 - Input'!Y71)+('Crop 5 - Input'!$L72*'Crop 5 - Input'!Y72)+('Crop 5 - Input'!$L73*'Crop 5 - Input'!Y73)</f>
        <v>0</v>
      </c>
      <c r="P66" s="101">
        <f>('Crop 1 - Input'!$L71*'Crop 1 - Input'!Z71)+('Crop 1 - Input'!$L72*'Crop 1 - Input'!Z72)+('Crop 1 - Input'!$L73*'Crop 1 - Input'!Z73)+('Crop 2 - Input'!$L71*'Crop 2 - Input'!Z71)+('Crop 2 - Input'!$L72*'Crop 2 - Input'!Z72)+('Crop 2 - Input'!$L73*'Crop 2 - Input'!Z73)+('Crop 3 - Input'!$L71*'Crop 3 - Input'!Z71)+('Crop 3 - Input'!$L72*'Crop 3 - Input'!Z72)+('Crop 3 - Input'!$L73*'Crop 3 - Input'!Z73)+('Crop 4 - Input'!$L71*'Crop 4 - Input'!Z71)+('Crop 4 - Input'!$L72*'Crop 4 - Input'!Z72)+('Crop 4 - Input'!$L73*'Crop 1 - Input'!Z73)+('Crop 5 - Input'!$L71*'Crop 5 - Input'!Z71)+('Crop 5 - Input'!$L72*'Crop 5 - Input'!Z72)+('Crop 5 - Input'!$L73*'Crop 5 - Input'!Z73)</f>
        <v>0</v>
      </c>
      <c r="Q66" s="101">
        <f>('Crop 1 - Input'!$L71*'Crop 1 - Input'!AA71)+('Crop 1 - Input'!$L72*'Crop 1 - Input'!AA72)+('Crop 1 - Input'!$L73*'Crop 1 - Input'!AA73)+('Crop 2 - Input'!$L71*'Crop 2 - Input'!AA71)+('Crop 2 - Input'!$L72*'Crop 2 - Input'!AA72)+('Crop 2 - Input'!$L73*'Crop 2 - Input'!AA73)+('Crop 3 - Input'!$L71*'Crop 3 - Input'!AA71)+('Crop 3 - Input'!$L72*'Crop 3 - Input'!AA72)+('Crop 3 - Input'!$L73*'Crop 3 - Input'!AA73)+('Crop 4 - Input'!$L71*'Crop 4 - Input'!AA71)+('Crop 4 - Input'!$L72*'Crop 4 - Input'!AA72)+('Crop 4 - Input'!$L73*'Crop 1 - Input'!AA73)+('Crop 5 - Input'!$L71*'Crop 5 - Input'!AA71)+('Crop 5 - Input'!$L72*'Crop 5 - Input'!AA72)+('Crop 5 - Input'!$L73*'Crop 5 - Input'!AA73)</f>
        <v>0</v>
      </c>
      <c r="R66" s="4"/>
    </row>
    <row r="67" spans="1:18" ht="15" customHeight="1" x14ac:dyDescent="0.25">
      <c r="A67" s="4"/>
      <c r="B67" s="106"/>
      <c r="C67" s="106"/>
      <c r="D67" s="117" t="s">
        <v>455</v>
      </c>
      <c r="E67" s="112">
        <f t="shared" si="12"/>
        <v>0</v>
      </c>
      <c r="F67" s="101">
        <f>('Crop 1 - Input'!$L124*'Crop 1 - Input'!P124)+('Crop 1 - Input'!$L125*'Crop 1 - Input'!P125)+('Crop 1 - Input'!$L126*'Crop 1 - Input'!P126)+('Crop 1 - Input'!$L127*'Crop 1 - Input'!P127)+('Crop 1 - Input'!$L128*'Crop 1 - Input'!P128)+('Crop 2 - Input'!$L124*'Crop 2 - Input'!P124)+('Crop 2 - Input'!$L125*'Crop 2 - Input'!P125)+('Crop 2 - Input'!$L126*'Crop 2 - Input'!P126)+('Crop 2 - Input'!$L127*'Crop 2 - Input'!P127)+('Crop 2 - Input'!$L128*'Crop 2 - Input'!P128)+('Crop 3 - Input'!$L124*'Crop 3 - Input'!P124)+('Crop 3 - Input'!$L125*'Crop 3 - Input'!P125)+('Crop 3 - Input'!$L126*'Crop 3 - Input'!P126)+('Crop 3 - Input'!$L127*'Crop 3 - Input'!P127)+('Crop 3 - Input'!$L128*'Crop 3 - Input'!P128)+('Crop 4 - Input'!$L124*'Crop 4 - Input'!P124)+('Crop 4 - Input'!$L125*'Crop 4 - Input'!P125)+('Crop 4 - Input'!$L126*'Crop 4 - Input'!P126)+('Crop 4 - Input'!$L127*'Crop 4 - Input'!P127)+('Crop 4 - Input'!$L128*'Crop 4 - Input'!P128)+('Crop 5 - Input'!$L124*'Crop 5 - Input'!P124)+('Crop 5 - Input'!$L125*'Crop 5 - Input'!P125)+('Crop 5 - Input'!$L126*'Crop 5 - Input'!P126)+('Crop 5 - Input'!$L127*'Crop 5 - Input'!P127)+('Crop 5 - Input'!$L128*'Crop 5 - Input'!P128)</f>
        <v>0</v>
      </c>
      <c r="G67" s="101">
        <f>('Crop 1 - Input'!$L124*'Crop 1 - Input'!Q124)+('Crop 1 - Input'!$L125*'Crop 1 - Input'!Q125)+('Crop 1 - Input'!$L126*'Crop 1 - Input'!Q126)+('Crop 1 - Input'!$L127*'Crop 1 - Input'!Q127)+('Crop 1 - Input'!$L128*'Crop 1 - Input'!Q128)+('Crop 2 - Input'!$L124*'Crop 2 - Input'!Q124)+('Crop 2 - Input'!$L125*'Crop 2 - Input'!Q125)+('Crop 2 - Input'!$L126*'Crop 2 - Input'!Q126)+('Crop 2 - Input'!$L127*'Crop 2 - Input'!Q127)+('Crop 2 - Input'!$L128*'Crop 2 - Input'!Q128)+('Crop 3 - Input'!$L124*'Crop 3 - Input'!Q124)+('Crop 3 - Input'!$L125*'Crop 3 - Input'!Q125)+('Crop 3 - Input'!$L126*'Crop 3 - Input'!Q126)+('Crop 3 - Input'!$L127*'Crop 3 - Input'!Q127)+('Crop 3 - Input'!$L128*'Crop 3 - Input'!Q128)+('Crop 4 - Input'!$L124*'Crop 4 - Input'!Q124)+('Crop 4 - Input'!$L125*'Crop 4 - Input'!Q125)+('Crop 4 - Input'!$L126*'Crop 4 - Input'!Q126)+('Crop 4 - Input'!$L127*'Crop 4 - Input'!Q127)+('Crop 4 - Input'!$L128*'Crop 4 - Input'!Q128)+('Crop 5 - Input'!$L124*'Crop 5 - Input'!Q124)+('Crop 5 - Input'!$L125*'Crop 5 - Input'!Q125)+('Crop 5 - Input'!$L126*'Crop 5 - Input'!Q126)+('Crop 5 - Input'!$L127*'Crop 5 - Input'!Q127)+('Crop 5 - Input'!$L128*'Crop 5 - Input'!Q128)</f>
        <v>0</v>
      </c>
      <c r="H67" s="101">
        <f>('Crop 1 - Input'!$L124*'Crop 1 - Input'!R124)+('Crop 1 - Input'!$L125*'Crop 1 - Input'!R125)+('Crop 1 - Input'!$L126*'Crop 1 - Input'!R126)+('Crop 1 - Input'!$L127*'Crop 1 - Input'!R127)+('Crop 1 - Input'!$L128*'Crop 1 - Input'!R128)+('Crop 2 - Input'!$L124*'Crop 2 - Input'!R124)+('Crop 2 - Input'!$L125*'Crop 2 - Input'!R125)+('Crop 2 - Input'!$L126*'Crop 2 - Input'!R126)+('Crop 2 - Input'!$L127*'Crop 2 - Input'!R127)+('Crop 2 - Input'!$L128*'Crop 2 - Input'!R128)+('Crop 3 - Input'!$L124*'Crop 3 - Input'!R124)+('Crop 3 - Input'!$L125*'Crop 3 - Input'!R125)+('Crop 3 - Input'!$L126*'Crop 3 - Input'!R126)+('Crop 3 - Input'!$L127*'Crop 3 - Input'!R127)+('Crop 3 - Input'!$L128*'Crop 3 - Input'!R128)+('Crop 4 - Input'!$L124*'Crop 4 - Input'!R124)+('Crop 4 - Input'!$L125*'Crop 4 - Input'!R125)+('Crop 4 - Input'!$L126*'Crop 4 - Input'!R126)+('Crop 4 - Input'!$L127*'Crop 4 - Input'!R127)+('Crop 4 - Input'!$L128*'Crop 4 - Input'!R128)+('Crop 5 - Input'!$L124*'Crop 5 - Input'!R124)+('Crop 5 - Input'!$L125*'Crop 5 - Input'!R125)+('Crop 5 - Input'!$L126*'Crop 5 - Input'!R126)+('Crop 5 - Input'!$L127*'Crop 5 - Input'!R127)+('Crop 5 - Input'!$L128*'Crop 5 - Input'!R128)</f>
        <v>0</v>
      </c>
      <c r="I67" s="101">
        <f>('Crop 1 - Input'!$L124*'Crop 1 - Input'!S124)+('Crop 1 - Input'!$L125*'Crop 1 - Input'!S125)+('Crop 1 - Input'!$L126*'Crop 1 - Input'!S126)+('Crop 1 - Input'!$L127*'Crop 1 - Input'!S127)+('Crop 1 - Input'!$L128*'Crop 1 - Input'!S128)+('Crop 2 - Input'!$L124*'Crop 2 - Input'!S124)+('Crop 2 - Input'!$L125*'Crop 2 - Input'!S125)+('Crop 2 - Input'!$L126*'Crop 2 - Input'!S126)+('Crop 2 - Input'!$L127*'Crop 2 - Input'!S127)+('Crop 2 - Input'!$L128*'Crop 2 - Input'!S128)+('Crop 3 - Input'!$L124*'Crop 3 - Input'!S124)+('Crop 3 - Input'!$L125*'Crop 3 - Input'!S125)+('Crop 3 - Input'!$L126*'Crop 3 - Input'!S126)+('Crop 3 - Input'!$L127*'Crop 3 - Input'!S127)+('Crop 3 - Input'!$L128*'Crop 3 - Input'!S128)+('Crop 4 - Input'!$L124*'Crop 4 - Input'!S124)+('Crop 4 - Input'!$L125*'Crop 4 - Input'!S125)+('Crop 4 - Input'!$L126*'Crop 4 - Input'!S126)+('Crop 4 - Input'!$L127*'Crop 4 - Input'!S127)+('Crop 4 - Input'!$L128*'Crop 4 - Input'!S128)+('Crop 5 - Input'!$L124*'Crop 5 - Input'!S124)+('Crop 5 - Input'!$L125*'Crop 5 - Input'!S125)+('Crop 5 - Input'!$L126*'Crop 5 - Input'!S126)+('Crop 5 - Input'!$L127*'Crop 5 - Input'!S127)+('Crop 5 - Input'!$L128*'Crop 5 - Input'!S128)</f>
        <v>0</v>
      </c>
      <c r="J67" s="101">
        <f>('Crop 1 - Input'!$L124*'Crop 1 - Input'!T124)+('Crop 1 - Input'!$L125*'Crop 1 - Input'!T125)+('Crop 1 - Input'!$L126*'Crop 1 - Input'!T126)+('Crop 1 - Input'!$L127*'Crop 1 - Input'!T127)+('Crop 1 - Input'!$L128*'Crop 1 - Input'!T128)+('Crop 2 - Input'!$L124*'Crop 2 - Input'!T124)+('Crop 2 - Input'!$L125*'Crop 2 - Input'!T125)+('Crop 2 - Input'!$L126*'Crop 2 - Input'!T126)+('Crop 2 - Input'!$L127*'Crop 2 - Input'!T127)+('Crop 2 - Input'!$L128*'Crop 2 - Input'!T128)+('Crop 3 - Input'!$L124*'Crop 3 - Input'!T124)+('Crop 3 - Input'!$L125*'Crop 3 - Input'!T125)+('Crop 3 - Input'!$L126*'Crop 3 - Input'!T126)+('Crop 3 - Input'!$L127*'Crop 3 - Input'!T127)+('Crop 3 - Input'!$L128*'Crop 3 - Input'!T128)+('Crop 4 - Input'!$L124*'Crop 4 - Input'!T124)+('Crop 4 - Input'!$L125*'Crop 4 - Input'!T125)+('Crop 4 - Input'!$L126*'Crop 4 - Input'!T126)+('Crop 4 - Input'!$L127*'Crop 4 - Input'!T127)+('Crop 4 - Input'!$L128*'Crop 4 - Input'!T128)+('Crop 5 - Input'!$L124*'Crop 5 - Input'!T124)+('Crop 5 - Input'!$L125*'Crop 5 - Input'!T125)+('Crop 5 - Input'!$L126*'Crop 5 - Input'!T126)+('Crop 5 - Input'!$L127*'Crop 5 - Input'!T127)+('Crop 5 - Input'!$L128*'Crop 5 - Input'!T128)</f>
        <v>0</v>
      </c>
      <c r="K67" s="101">
        <f>('Crop 1 - Input'!$L124*'Crop 1 - Input'!U124)+('Crop 1 - Input'!$L125*'Crop 1 - Input'!U125)+('Crop 1 - Input'!$L126*'Crop 1 - Input'!U126)+('Crop 1 - Input'!$L127*'Crop 1 - Input'!U127)+('Crop 1 - Input'!$L128*'Crop 1 - Input'!U128)+('Crop 2 - Input'!$L124*'Crop 2 - Input'!U124)+('Crop 2 - Input'!$L125*'Crop 2 - Input'!U125)+('Crop 2 - Input'!$L126*'Crop 2 - Input'!U126)+('Crop 2 - Input'!$L127*'Crop 2 - Input'!U127)+('Crop 2 - Input'!$L128*'Crop 2 - Input'!U128)+('Crop 3 - Input'!$L124*'Crop 3 - Input'!U124)+('Crop 3 - Input'!$L125*'Crop 3 - Input'!U125)+('Crop 3 - Input'!$L126*'Crop 3 - Input'!U126)+('Crop 3 - Input'!$L127*'Crop 3 - Input'!U127)+('Crop 3 - Input'!$L128*'Crop 3 - Input'!U128)+('Crop 4 - Input'!$L124*'Crop 4 - Input'!U124)+('Crop 4 - Input'!$L125*'Crop 4 - Input'!U125)+('Crop 4 - Input'!$L126*'Crop 4 - Input'!U126)+('Crop 4 - Input'!$L127*'Crop 4 - Input'!U127)+('Crop 4 - Input'!$L128*'Crop 4 - Input'!U128)+('Crop 5 - Input'!$L124*'Crop 5 - Input'!U124)+('Crop 5 - Input'!$L125*'Crop 5 - Input'!U125)+('Crop 5 - Input'!$L126*'Crop 5 - Input'!U126)+('Crop 5 - Input'!$L127*'Crop 5 - Input'!U127)+('Crop 5 - Input'!$L128*'Crop 5 - Input'!U128)</f>
        <v>0</v>
      </c>
      <c r="L67" s="101">
        <f>('Crop 1 - Input'!$L124*'Crop 1 - Input'!V124)+('Crop 1 - Input'!$L125*'Crop 1 - Input'!V125)+('Crop 1 - Input'!$L126*'Crop 1 - Input'!V126)+('Crop 1 - Input'!$L127*'Crop 1 - Input'!V127)+('Crop 1 - Input'!$L128*'Crop 1 - Input'!V128)+('Crop 2 - Input'!$L124*'Crop 2 - Input'!V124)+('Crop 2 - Input'!$L125*'Crop 2 - Input'!V125)+('Crop 2 - Input'!$L126*'Crop 2 - Input'!V126)+('Crop 2 - Input'!$L127*'Crop 2 - Input'!V127)+('Crop 2 - Input'!$L128*'Crop 2 - Input'!V128)+('Crop 3 - Input'!$L124*'Crop 3 - Input'!V124)+('Crop 3 - Input'!$L125*'Crop 3 - Input'!V125)+('Crop 3 - Input'!$L126*'Crop 3 - Input'!V126)+('Crop 3 - Input'!$L127*'Crop 3 - Input'!V127)+('Crop 3 - Input'!$L128*'Crop 3 - Input'!V128)+('Crop 4 - Input'!$L124*'Crop 4 - Input'!V124)+('Crop 4 - Input'!$L125*'Crop 4 - Input'!V125)+('Crop 4 - Input'!$L126*'Crop 4 - Input'!V126)+('Crop 4 - Input'!$L127*'Crop 4 - Input'!V127)+('Crop 4 - Input'!$L128*'Crop 4 - Input'!V128)+('Crop 5 - Input'!$L124*'Crop 5 - Input'!V124)+('Crop 5 - Input'!$L125*'Crop 5 - Input'!V125)+('Crop 5 - Input'!$L126*'Crop 5 - Input'!V126)+('Crop 5 - Input'!$L127*'Crop 5 - Input'!V127)+('Crop 5 - Input'!$L128*'Crop 5 - Input'!V128)</f>
        <v>0</v>
      </c>
      <c r="M67" s="101">
        <f>('Crop 1 - Input'!$L124*'Crop 1 - Input'!W124)+('Crop 1 - Input'!$L125*'Crop 1 - Input'!W125)+('Crop 1 - Input'!$L126*'Crop 1 - Input'!W126)+('Crop 1 - Input'!$L127*'Crop 1 - Input'!W127)+('Crop 1 - Input'!$L128*'Crop 1 - Input'!W128)+('Crop 2 - Input'!$L124*'Crop 2 - Input'!W124)+('Crop 2 - Input'!$L125*'Crop 2 - Input'!W125)+('Crop 2 - Input'!$L126*'Crop 2 - Input'!W126)+('Crop 2 - Input'!$L127*'Crop 2 - Input'!W127)+('Crop 2 - Input'!$L128*'Crop 2 - Input'!W128)+('Crop 3 - Input'!$L124*'Crop 3 - Input'!W124)+('Crop 3 - Input'!$L125*'Crop 3 - Input'!W125)+('Crop 3 - Input'!$L126*'Crop 3 - Input'!W126)+('Crop 3 - Input'!$L127*'Crop 3 - Input'!W127)+('Crop 3 - Input'!$L128*'Crop 3 - Input'!W128)+('Crop 4 - Input'!$L124*'Crop 4 - Input'!W124)+('Crop 4 - Input'!$L125*'Crop 4 - Input'!W125)+('Crop 4 - Input'!$L126*'Crop 4 - Input'!W126)+('Crop 4 - Input'!$L127*'Crop 4 - Input'!W127)+('Crop 4 - Input'!$L128*'Crop 4 - Input'!W128)+('Crop 5 - Input'!$L124*'Crop 5 - Input'!W124)+('Crop 5 - Input'!$L125*'Crop 5 - Input'!W125)+('Crop 5 - Input'!$L126*'Crop 5 - Input'!W126)+('Crop 5 - Input'!$L127*'Crop 5 - Input'!W127)+('Crop 5 - Input'!$L128*'Crop 5 - Input'!W128)</f>
        <v>0</v>
      </c>
      <c r="N67" s="101">
        <f>('Crop 1 - Input'!$L124*'Crop 1 - Input'!X124)+('Crop 1 - Input'!$L125*'Crop 1 - Input'!X125)+('Crop 1 - Input'!$L126*'Crop 1 - Input'!X126)+('Crop 1 - Input'!$L127*'Crop 1 - Input'!X127)+('Crop 1 - Input'!$L128*'Crop 1 - Input'!X128)+('Crop 2 - Input'!$L124*'Crop 2 - Input'!X124)+('Crop 2 - Input'!$L125*'Crop 2 - Input'!X125)+('Crop 2 - Input'!$L126*'Crop 2 - Input'!X126)+('Crop 2 - Input'!$L127*'Crop 2 - Input'!X127)+('Crop 2 - Input'!$L128*'Crop 2 - Input'!X128)+('Crop 3 - Input'!$L124*'Crop 3 - Input'!X124)+('Crop 3 - Input'!$L125*'Crop 3 - Input'!X125)+('Crop 3 - Input'!$L126*'Crop 3 - Input'!X126)+('Crop 3 - Input'!$L127*'Crop 3 - Input'!X127)+('Crop 3 - Input'!$L128*'Crop 3 - Input'!X128)+('Crop 4 - Input'!$L124*'Crop 4 - Input'!X124)+('Crop 4 - Input'!$L125*'Crop 4 - Input'!X125)+('Crop 4 - Input'!$L126*'Crop 4 - Input'!X126)+('Crop 4 - Input'!$L127*'Crop 4 - Input'!X127)+('Crop 4 - Input'!$L128*'Crop 4 - Input'!X128)+('Crop 5 - Input'!$L124*'Crop 5 - Input'!X124)+('Crop 5 - Input'!$L125*'Crop 5 - Input'!X125)+('Crop 5 - Input'!$L126*'Crop 5 - Input'!X126)+('Crop 5 - Input'!$L127*'Crop 5 - Input'!X127)+('Crop 5 - Input'!$L128*'Crop 5 - Input'!X128)</f>
        <v>0</v>
      </c>
      <c r="O67" s="101">
        <f>('Crop 1 - Input'!$L124*'Crop 1 - Input'!Y124)+('Crop 1 - Input'!$L125*'Crop 1 - Input'!Y125)+('Crop 1 - Input'!$L126*'Crop 1 - Input'!Y126)+('Crop 1 - Input'!$L127*'Crop 1 - Input'!Y127)+('Crop 1 - Input'!$L128*'Crop 1 - Input'!Y128)+('Crop 2 - Input'!$L124*'Crop 2 - Input'!Y124)+('Crop 2 - Input'!$L125*'Crop 2 - Input'!Y125)+('Crop 2 - Input'!$L126*'Crop 2 - Input'!Y126)+('Crop 2 - Input'!$L127*'Crop 2 - Input'!Y127)+('Crop 2 - Input'!$L128*'Crop 2 - Input'!Y128)+('Crop 3 - Input'!$L124*'Crop 3 - Input'!Y124)+('Crop 3 - Input'!$L125*'Crop 3 - Input'!Y125)+('Crop 3 - Input'!$L126*'Crop 3 - Input'!Y126)+('Crop 3 - Input'!$L127*'Crop 3 - Input'!Y127)+('Crop 3 - Input'!$L128*'Crop 3 - Input'!Y128)+('Crop 4 - Input'!$L124*'Crop 4 - Input'!Y124)+('Crop 4 - Input'!$L125*'Crop 4 - Input'!Y125)+('Crop 4 - Input'!$L126*'Crop 4 - Input'!Y126)+('Crop 4 - Input'!$L127*'Crop 4 - Input'!Y127)+('Crop 4 - Input'!$L128*'Crop 4 - Input'!Y128)+('Crop 5 - Input'!$L124*'Crop 5 - Input'!Y124)+('Crop 5 - Input'!$L125*'Crop 5 - Input'!Y125)+('Crop 5 - Input'!$L126*'Crop 5 - Input'!Y126)+('Crop 5 - Input'!$L127*'Crop 5 - Input'!Y127)+('Crop 5 - Input'!$L128*'Crop 5 - Input'!Y128)</f>
        <v>0</v>
      </c>
      <c r="P67" s="101">
        <f>('Crop 1 - Input'!$L124*'Crop 1 - Input'!Z124)+('Crop 1 - Input'!$L125*'Crop 1 - Input'!Z125)+('Crop 1 - Input'!$L126*'Crop 1 - Input'!Z126)+('Crop 1 - Input'!$L127*'Crop 1 - Input'!Z127)+('Crop 1 - Input'!$L128*'Crop 1 - Input'!Z128)+('Crop 2 - Input'!$L124*'Crop 2 - Input'!Z124)+('Crop 2 - Input'!$L125*'Crop 2 - Input'!Z125)+('Crop 2 - Input'!$L126*'Crop 2 - Input'!Z126)+('Crop 2 - Input'!$L127*'Crop 2 - Input'!Z127)+('Crop 2 - Input'!$L128*'Crop 2 - Input'!Z128)+('Crop 3 - Input'!$L124*'Crop 3 - Input'!Z124)+('Crop 3 - Input'!$L125*'Crop 3 - Input'!Z125)+('Crop 3 - Input'!$L126*'Crop 3 - Input'!Z126)+('Crop 3 - Input'!$L127*'Crop 3 - Input'!Z127)+('Crop 3 - Input'!$L128*'Crop 3 - Input'!Z128)+('Crop 4 - Input'!$L124*'Crop 4 - Input'!Z124)+('Crop 4 - Input'!$L125*'Crop 4 - Input'!Z125)+('Crop 4 - Input'!$L126*'Crop 4 - Input'!Z126)+('Crop 4 - Input'!$L127*'Crop 4 - Input'!Z127)+('Crop 4 - Input'!$L128*'Crop 4 - Input'!Z128)+('Crop 5 - Input'!$L124*'Crop 5 - Input'!Z124)+('Crop 5 - Input'!$L125*'Crop 5 - Input'!Z125)+('Crop 5 - Input'!$L126*'Crop 5 - Input'!Z126)+('Crop 5 - Input'!$L127*'Crop 5 - Input'!Z127)+('Crop 5 - Input'!$L128*'Crop 5 - Input'!Z128)</f>
        <v>0</v>
      </c>
      <c r="Q67" s="101">
        <f>('Crop 1 - Input'!$L124*'Crop 1 - Input'!AA124)+('Crop 1 - Input'!$L125*'Crop 1 - Input'!AA125)+('Crop 1 - Input'!$L126*'Crop 1 - Input'!AA126)+('Crop 1 - Input'!$L127*'Crop 1 - Input'!AA127)+('Crop 1 - Input'!$L128*'Crop 1 - Input'!AA128)+('Crop 2 - Input'!$L124*'Crop 2 - Input'!AA124)+('Crop 2 - Input'!$L125*'Crop 2 - Input'!AA125)+('Crop 2 - Input'!$L126*'Crop 2 - Input'!AA126)+('Crop 2 - Input'!$L127*'Crop 2 - Input'!AA127)+('Crop 2 - Input'!$L128*'Crop 2 - Input'!AA128)+('Crop 3 - Input'!$L124*'Crop 3 - Input'!AA124)+('Crop 3 - Input'!$L125*'Crop 3 - Input'!AA125)+('Crop 3 - Input'!$L126*'Crop 3 - Input'!AA126)+('Crop 3 - Input'!$L127*'Crop 3 - Input'!AA127)+('Crop 3 - Input'!$L128*'Crop 3 - Input'!AA128)+('Crop 4 - Input'!$L124*'Crop 4 - Input'!AA124)+('Crop 4 - Input'!$L125*'Crop 4 - Input'!AA125)+('Crop 4 - Input'!$L126*'Crop 4 - Input'!AA126)+('Crop 4 - Input'!$L127*'Crop 4 - Input'!AA127)+('Crop 4 - Input'!$L128*'Crop 4 - Input'!AA128)+('Crop 5 - Input'!$L124*'Crop 5 - Input'!AA124)+('Crop 5 - Input'!$L125*'Crop 5 - Input'!AA125)+('Crop 5 - Input'!$L126*'Crop 5 - Input'!AA126)+('Crop 5 - Input'!$L127*'Crop 5 - Input'!AA127)+('Crop 5 - Input'!$L128*'Crop 5 - Input'!AA128)</f>
        <v>0</v>
      </c>
      <c r="R67" s="4"/>
    </row>
    <row r="68" spans="1:18" ht="15" customHeight="1" x14ac:dyDescent="0.25">
      <c r="A68" s="4"/>
      <c r="B68" s="106"/>
      <c r="C68" s="106"/>
      <c r="D68" s="117" t="s">
        <v>161</v>
      </c>
      <c r="E68" s="112">
        <f t="shared" si="12"/>
        <v>0</v>
      </c>
      <c r="F68" s="101">
        <f>('Crop 1 - Input'!$L147*'Crop 1 - Input'!P147)+('Crop 2 - Input'!$L147*'Crop 2 - Input'!P147)+('Crop 3 - Input'!$L147*'Crop 3 - Input'!P147)+('Crop 4 - Input'!$L147*'Crop 4 - Input'!P147)+('Crop 5 - Input'!$L147*'Crop 5 - Input'!P147)</f>
        <v>0</v>
      </c>
      <c r="G68" s="101">
        <f>('Crop 1 - Input'!$L147*'Crop 1 - Input'!Q147)+('Crop 2 - Input'!$L147*'Crop 2 - Input'!Q147)+('Crop 3 - Input'!$L147*'Crop 3 - Input'!Q147)+('Crop 4 - Input'!$L147*'Crop 4 - Input'!Q147)+('Crop 5 - Input'!$L147*'Crop 5 - Input'!Q147)</f>
        <v>0</v>
      </c>
      <c r="H68" s="101">
        <f>('Crop 1 - Input'!$L147*'Crop 1 - Input'!R147)+('Crop 2 - Input'!$L147*'Crop 2 - Input'!R147)+('Crop 3 - Input'!$L147*'Crop 3 - Input'!R147)+('Crop 4 - Input'!$L147*'Crop 4 - Input'!R147)+('Crop 5 - Input'!$L147*'Crop 5 - Input'!R147)</f>
        <v>0</v>
      </c>
      <c r="I68" s="101">
        <f>('Crop 1 - Input'!$L147*'Crop 1 - Input'!S147)+('Crop 2 - Input'!$L147*'Crop 2 - Input'!S147)+('Crop 3 - Input'!$L147*'Crop 3 - Input'!S147)+('Crop 4 - Input'!$L147*'Crop 4 - Input'!S147)+('Crop 5 - Input'!$L147*'Crop 5 - Input'!S147)</f>
        <v>0</v>
      </c>
      <c r="J68" s="101">
        <f>('Crop 1 - Input'!$L147*'Crop 1 - Input'!T147)+('Crop 2 - Input'!$L147*'Crop 2 - Input'!T147)+('Crop 3 - Input'!$L147*'Crop 3 - Input'!T147)+('Crop 4 - Input'!$L147*'Crop 4 - Input'!T147)+('Crop 5 - Input'!$L147*'Crop 5 - Input'!T147)</f>
        <v>0</v>
      </c>
      <c r="K68" s="101">
        <f>('Crop 1 - Input'!$L147*'Crop 1 - Input'!U147)+('Crop 2 - Input'!$L147*'Crop 2 - Input'!U147)+('Crop 3 - Input'!$L147*'Crop 3 - Input'!U147)+('Crop 4 - Input'!$L147*'Crop 4 - Input'!U147)+('Crop 5 - Input'!$L147*'Crop 5 - Input'!U147)</f>
        <v>0</v>
      </c>
      <c r="L68" s="101">
        <f>('Crop 1 - Input'!$L147*'Crop 1 - Input'!V147)+('Crop 2 - Input'!$L147*'Crop 2 - Input'!V147)+('Crop 3 - Input'!$L147*'Crop 3 - Input'!V147)+('Crop 4 - Input'!$L147*'Crop 4 - Input'!V147)+('Crop 5 - Input'!$L147*'Crop 5 - Input'!V147)</f>
        <v>0</v>
      </c>
      <c r="M68" s="101">
        <f>('Crop 1 - Input'!$L147*'Crop 1 - Input'!W147)+('Crop 2 - Input'!$L147*'Crop 2 - Input'!W147)+('Crop 3 - Input'!$L147*'Crop 3 - Input'!W147)+('Crop 4 - Input'!$L147*'Crop 4 - Input'!W147)+('Crop 5 - Input'!$L147*'Crop 5 - Input'!W147)</f>
        <v>0</v>
      </c>
      <c r="N68" s="101">
        <f>('Crop 1 - Input'!$L147*'Crop 1 - Input'!X147)+('Crop 2 - Input'!$L147*'Crop 2 - Input'!X147)+('Crop 3 - Input'!$L147*'Crop 3 - Input'!X147)+('Crop 4 - Input'!$L147*'Crop 4 - Input'!X147)+('Crop 5 - Input'!$L147*'Crop 5 - Input'!X147)</f>
        <v>0</v>
      </c>
      <c r="O68" s="101">
        <f>('Crop 1 - Input'!$L147*'Crop 1 - Input'!Y147)+('Crop 2 - Input'!$L147*'Crop 2 - Input'!Y147)+('Crop 3 - Input'!$L147*'Crop 3 - Input'!Y147)+('Crop 4 - Input'!$L147*'Crop 4 - Input'!Y147)+('Crop 5 - Input'!$L147*'Crop 5 - Input'!Y147)</f>
        <v>0</v>
      </c>
      <c r="P68" s="101">
        <f>('Crop 1 - Input'!$L147*'Crop 1 - Input'!Z147)+('Crop 2 - Input'!$L147*'Crop 2 - Input'!Z147)+('Crop 3 - Input'!$L147*'Crop 3 - Input'!Z147)+('Crop 4 - Input'!$L147*'Crop 4 - Input'!Z147)+('Crop 5 - Input'!$L147*'Crop 5 - Input'!Z147)</f>
        <v>0</v>
      </c>
      <c r="Q68" s="101">
        <f>('Crop 1 - Input'!$L147*'Crop 1 - Input'!AA147)+('Crop 2 - Input'!$L147*'Crop 2 - Input'!AA147)+('Crop 3 - Input'!$L147*'Crop 3 - Input'!AA147)+('Crop 4 - Input'!$L147*'Crop 4 - Input'!AA147)+('Crop 5 - Input'!$L147*'Crop 5 - Input'!AA147)</f>
        <v>0</v>
      </c>
      <c r="R68" s="4"/>
    </row>
    <row r="69" spans="1:18" ht="15" customHeight="1" x14ac:dyDescent="0.25">
      <c r="A69" s="4"/>
      <c r="B69" s="106"/>
      <c r="C69" s="106"/>
      <c r="D69" s="117" t="s">
        <v>370</v>
      </c>
      <c r="E69" s="112">
        <f t="shared" si="12"/>
        <v>0</v>
      </c>
      <c r="F69" s="101">
        <f>('Crop 1 - Input'!$L136*'Crop 1 - Input'!P136)+('Crop 1 - Input'!$L137*'Crop 1 - Input'!P137)+('Crop 2 - Input'!$L136*'Crop 2 - Input'!P136)+('Crop 2 - Input'!$L137*'Crop 2 - Input'!P137)+('Crop 3 - Input'!$L136*'Crop 3 - Input'!P136)+('Crop 3 - Input'!$L137*'Crop 3 - Input'!P137)+('Crop 4 - Input'!$L136*'Crop 4 - Input'!P136)+('Crop 4 - Input'!$L137*'Crop 4 - Input'!P137)+('Crop 5 - Input'!$L136*'Crop 5 - Input'!P136)+('Crop 5 - Input'!$L137*'Crop 5 - Input'!P137)</f>
        <v>0</v>
      </c>
      <c r="G69" s="101">
        <f>('Crop 1 - Input'!$L136*'Crop 1 - Input'!Q136)+('Crop 1 - Input'!$L137*'Crop 1 - Input'!Q137)+('Crop 2 - Input'!$L136*'Crop 2 - Input'!Q136)+('Crop 2 - Input'!$L137*'Crop 2 - Input'!Q137)+('Crop 3 - Input'!$L136*'Crop 3 - Input'!Q136)+('Crop 3 - Input'!$L137*'Crop 3 - Input'!Q137)+('Crop 4 - Input'!$L136*'Crop 4 - Input'!Q136)+('Crop 4 - Input'!$L137*'Crop 4 - Input'!Q137)+('Crop 5 - Input'!$L136*'Crop 5 - Input'!Q136)+('Crop 5 - Input'!$L137*'Crop 5 - Input'!Q137)</f>
        <v>0</v>
      </c>
      <c r="H69" s="101">
        <f>('Crop 1 - Input'!$L136*'Crop 1 - Input'!R136)+('Crop 1 - Input'!$L137*'Crop 1 - Input'!R137)+('Crop 2 - Input'!$L136*'Crop 2 - Input'!R136)+('Crop 2 - Input'!$L137*'Crop 2 - Input'!R137)+('Crop 3 - Input'!$L136*'Crop 3 - Input'!R136)+('Crop 3 - Input'!$L137*'Crop 3 - Input'!R137)+('Crop 4 - Input'!$L136*'Crop 4 - Input'!R136)+('Crop 4 - Input'!$L137*'Crop 4 - Input'!R137)+('Crop 5 - Input'!$L136*'Crop 5 - Input'!R136)+('Crop 5 - Input'!$L137*'Crop 5 - Input'!R137)</f>
        <v>0</v>
      </c>
      <c r="I69" s="101">
        <f>('Crop 1 - Input'!$L136*'Crop 1 - Input'!S136)+('Crop 1 - Input'!$L137*'Crop 1 - Input'!S137)+('Crop 2 - Input'!$L136*'Crop 2 - Input'!S136)+('Crop 2 - Input'!$L137*'Crop 2 - Input'!S137)+('Crop 3 - Input'!$L136*'Crop 3 - Input'!S136)+('Crop 3 - Input'!$L137*'Crop 3 - Input'!S137)+('Crop 4 - Input'!$L136*'Crop 4 - Input'!S136)+('Crop 4 - Input'!$L137*'Crop 4 - Input'!S137)+('Crop 5 - Input'!$L136*'Crop 5 - Input'!S136)+('Crop 5 - Input'!$L137*'Crop 5 - Input'!S137)</f>
        <v>0</v>
      </c>
      <c r="J69" s="101">
        <f>('Crop 1 - Input'!$L136*'Crop 1 - Input'!T136)+('Crop 1 - Input'!$L137*'Crop 1 - Input'!T137)+('Crop 2 - Input'!$L136*'Crop 2 - Input'!T136)+('Crop 2 - Input'!$L137*'Crop 2 - Input'!T137)+('Crop 3 - Input'!$L136*'Crop 3 - Input'!T136)+('Crop 3 - Input'!$L137*'Crop 3 - Input'!T137)+('Crop 4 - Input'!$L136*'Crop 4 - Input'!T136)+('Crop 4 - Input'!$L137*'Crop 4 - Input'!T137)+('Crop 5 - Input'!$L136*'Crop 5 - Input'!T136)+('Crop 5 - Input'!$L137*'Crop 5 - Input'!T137)</f>
        <v>0</v>
      </c>
      <c r="K69" s="101">
        <f>('Crop 1 - Input'!$L136*'Crop 1 - Input'!U136)+('Crop 1 - Input'!$L137*'Crop 1 - Input'!U137)+('Crop 2 - Input'!$L136*'Crop 2 - Input'!U136)+('Crop 2 - Input'!$L137*'Crop 2 - Input'!U137)+('Crop 3 - Input'!$L136*'Crop 3 - Input'!U136)+('Crop 3 - Input'!$L137*'Crop 3 - Input'!U137)+('Crop 4 - Input'!$L136*'Crop 4 - Input'!U136)+('Crop 4 - Input'!$L137*'Crop 4 - Input'!U137)+('Crop 5 - Input'!$L136*'Crop 5 - Input'!U136)+('Crop 5 - Input'!$L137*'Crop 5 - Input'!U137)</f>
        <v>0</v>
      </c>
      <c r="L69" s="101">
        <f>('Crop 1 - Input'!$L136*'Crop 1 - Input'!V136)+('Crop 1 - Input'!$L137*'Crop 1 - Input'!V137)+('Crop 2 - Input'!$L136*'Crop 2 - Input'!V136)+('Crop 2 - Input'!$L137*'Crop 2 - Input'!V137)+('Crop 3 - Input'!$L136*'Crop 3 - Input'!V136)+('Crop 3 - Input'!$L137*'Crop 3 - Input'!V137)+('Crop 4 - Input'!$L136*'Crop 4 - Input'!V136)+('Crop 4 - Input'!$L137*'Crop 4 - Input'!V137)+('Crop 5 - Input'!$L136*'Crop 5 - Input'!V136)+('Crop 5 - Input'!$L137*'Crop 5 - Input'!V137)</f>
        <v>0</v>
      </c>
      <c r="M69" s="101">
        <f>('Crop 1 - Input'!$L136*'Crop 1 - Input'!W136)+('Crop 1 - Input'!$L137*'Crop 1 - Input'!W137)+('Crop 2 - Input'!$L136*'Crop 2 - Input'!W136)+('Crop 2 - Input'!$L137*'Crop 2 - Input'!W137)+('Crop 3 - Input'!$L136*'Crop 3 - Input'!W136)+('Crop 3 - Input'!$L137*'Crop 3 - Input'!W137)+('Crop 4 - Input'!$L136*'Crop 4 - Input'!W136)+('Crop 4 - Input'!$L137*'Crop 4 - Input'!W137)+('Crop 5 - Input'!$L136*'Crop 5 - Input'!W136)+('Crop 5 - Input'!$L137*'Crop 5 - Input'!W137)</f>
        <v>0</v>
      </c>
      <c r="N69" s="101">
        <f>('Crop 1 - Input'!$L136*'Crop 1 - Input'!X136)+('Crop 1 - Input'!$L137*'Crop 1 - Input'!X137)+('Crop 2 - Input'!$L136*'Crop 2 - Input'!X136)+('Crop 2 - Input'!$L137*'Crop 2 - Input'!X137)+('Crop 3 - Input'!$L136*'Crop 3 - Input'!X136)+('Crop 3 - Input'!$L137*'Crop 3 - Input'!X137)+('Crop 4 - Input'!$L136*'Crop 4 - Input'!X136)+('Crop 4 - Input'!$L137*'Crop 4 - Input'!X137)+('Crop 5 - Input'!$L136*'Crop 5 - Input'!X136)+('Crop 5 - Input'!$L137*'Crop 5 - Input'!X137)</f>
        <v>0</v>
      </c>
      <c r="O69" s="101">
        <f>('Crop 1 - Input'!$L136*'Crop 1 - Input'!Y136)+('Crop 1 - Input'!$L137*'Crop 1 - Input'!Y137)+('Crop 2 - Input'!$L136*'Crop 2 - Input'!Y136)+('Crop 2 - Input'!$L137*'Crop 2 - Input'!Y137)+('Crop 3 - Input'!$L136*'Crop 3 - Input'!Y136)+('Crop 3 - Input'!$L137*'Crop 3 - Input'!Y137)+('Crop 4 - Input'!$L136*'Crop 4 - Input'!Y136)+('Crop 4 - Input'!$L137*'Crop 4 - Input'!Y137)+('Crop 5 - Input'!$L136*'Crop 5 - Input'!Y136)+('Crop 5 - Input'!$L137*'Crop 5 - Input'!Y137)</f>
        <v>0</v>
      </c>
      <c r="P69" s="101">
        <f>('Crop 1 - Input'!$L136*'Crop 1 - Input'!Z136)+('Crop 1 - Input'!$L137*'Crop 1 - Input'!Z137)+('Crop 2 - Input'!$L136*'Crop 2 - Input'!Z136)+('Crop 2 - Input'!$L137*'Crop 2 - Input'!Z137)+('Crop 3 - Input'!$L136*'Crop 3 - Input'!Z136)+('Crop 3 - Input'!$L137*'Crop 3 - Input'!Z137)+('Crop 4 - Input'!$L136*'Crop 4 - Input'!Z136)+('Crop 4 - Input'!$L137*'Crop 4 - Input'!Z137)+('Crop 5 - Input'!$L136*'Crop 5 - Input'!Z136)+('Crop 5 - Input'!$L137*'Crop 5 - Input'!Z137)</f>
        <v>0</v>
      </c>
      <c r="Q69" s="101">
        <f>('Crop 1 - Input'!$L136*'Crop 1 - Input'!AA136)+('Crop 1 - Input'!$L137*'Crop 1 - Input'!AA137)+('Crop 2 - Input'!$L136*'Crop 2 - Input'!AA136)+('Crop 2 - Input'!$L137*'Crop 2 - Input'!AA137)+('Crop 3 - Input'!$L136*'Crop 3 - Input'!AA136)+('Crop 3 - Input'!$L137*'Crop 3 - Input'!AA137)+('Crop 4 - Input'!$L136*'Crop 4 - Input'!AA136)+('Crop 4 - Input'!$L137*'Crop 4 - Input'!AA137)+('Crop 5 - Input'!$L136*'Crop 5 - Input'!AA136)+('Crop 5 - Input'!$L137*'Crop 5 - Input'!AA137)</f>
        <v>0</v>
      </c>
      <c r="R69" s="4"/>
    </row>
    <row r="70" spans="1:18" ht="15" customHeight="1" x14ac:dyDescent="0.25">
      <c r="A70" s="4"/>
      <c r="B70" s="106"/>
      <c r="C70" s="106"/>
      <c r="D70" s="117" t="s">
        <v>371</v>
      </c>
      <c r="E70" s="112">
        <f t="shared" si="12"/>
        <v>0</v>
      </c>
      <c r="F70" s="101">
        <f>('Crop 1 - Input'!$L138*'Crop 1 - Input'!P138)+('Crop 2 - Input'!$L138*'Crop 2 - Input'!P138)+('Crop 3 - Input'!$L138*'Crop 3 - Input'!P138)+('Crop 4 - Input'!$L138*'Crop 4 - Input'!P138)+('Crop 5 - Input'!$L138*'Crop 5 - Input'!P138)</f>
        <v>0</v>
      </c>
      <c r="G70" s="101">
        <f>('Crop 1 - Input'!$L138*'Crop 1 - Input'!Q138)+('Crop 2 - Input'!$L138*'Crop 2 - Input'!Q138)+('Crop 3 - Input'!$L138*'Crop 3 - Input'!Q138)+('Crop 4 - Input'!$L138*'Crop 4 - Input'!Q138)+('Crop 5 - Input'!$L138*'Crop 5 - Input'!Q138)</f>
        <v>0</v>
      </c>
      <c r="H70" s="101">
        <f>('Crop 1 - Input'!$L138*'Crop 1 - Input'!R138)+('Crop 2 - Input'!$L138*'Crop 2 - Input'!R138)+('Crop 3 - Input'!$L138*'Crop 3 - Input'!R138)+('Crop 4 - Input'!$L138*'Crop 4 - Input'!R138)+('Crop 5 - Input'!$L138*'Crop 5 - Input'!R138)</f>
        <v>0</v>
      </c>
      <c r="I70" s="101">
        <f>('Crop 1 - Input'!$L138*'Crop 1 - Input'!S138)+('Crop 2 - Input'!$L138*'Crop 2 - Input'!S138)+('Crop 3 - Input'!$L138*'Crop 3 - Input'!S138)+('Crop 4 - Input'!$L138*'Crop 4 - Input'!S138)+('Crop 5 - Input'!$L138*'Crop 5 - Input'!S138)</f>
        <v>0</v>
      </c>
      <c r="J70" s="101">
        <f>('Crop 1 - Input'!$L138*'Crop 1 - Input'!T138)+('Crop 2 - Input'!$L138*'Crop 2 - Input'!T138)+('Crop 3 - Input'!$L138*'Crop 3 - Input'!T138)+('Crop 4 - Input'!$L138*'Crop 4 - Input'!T138)+('Crop 5 - Input'!$L138*'Crop 5 - Input'!T138)</f>
        <v>0</v>
      </c>
      <c r="K70" s="101">
        <f>('Crop 1 - Input'!$L138*'Crop 1 - Input'!U138)+('Crop 2 - Input'!$L138*'Crop 2 - Input'!U138)+('Crop 3 - Input'!$L138*'Crop 3 - Input'!U138)+('Crop 4 - Input'!$L138*'Crop 4 - Input'!U138)+('Crop 5 - Input'!$L138*'Crop 5 - Input'!U138)</f>
        <v>0</v>
      </c>
      <c r="L70" s="101">
        <f>('Crop 1 - Input'!$L138*'Crop 1 - Input'!V138)+('Crop 2 - Input'!$L138*'Crop 2 - Input'!V138)+('Crop 3 - Input'!$L138*'Crop 3 - Input'!V138)+('Crop 4 - Input'!$L138*'Crop 4 - Input'!V138)+('Crop 5 - Input'!$L138*'Crop 5 - Input'!V138)</f>
        <v>0</v>
      </c>
      <c r="M70" s="101">
        <f>('Crop 1 - Input'!$L138*'Crop 1 - Input'!W138)+('Crop 2 - Input'!$L138*'Crop 2 - Input'!W138)+('Crop 3 - Input'!$L138*'Crop 3 - Input'!W138)+('Crop 4 - Input'!$L138*'Crop 4 - Input'!W138)+('Crop 5 - Input'!$L138*'Crop 5 - Input'!W138)</f>
        <v>0</v>
      </c>
      <c r="N70" s="101">
        <f>('Crop 1 - Input'!$L138*'Crop 1 - Input'!X138)+('Crop 2 - Input'!$L138*'Crop 2 - Input'!X138)+('Crop 3 - Input'!$L138*'Crop 3 - Input'!X138)+('Crop 4 - Input'!$L138*'Crop 4 - Input'!X138)+('Crop 5 - Input'!$L138*'Crop 5 - Input'!X138)</f>
        <v>0</v>
      </c>
      <c r="O70" s="101">
        <f>('Crop 1 - Input'!$L138*'Crop 1 - Input'!Y138)+('Crop 2 - Input'!$L138*'Crop 2 - Input'!Y138)+('Crop 3 - Input'!$L138*'Crop 3 - Input'!Y138)+('Crop 4 - Input'!$L138*'Crop 4 - Input'!Y138)+('Crop 5 - Input'!$L138*'Crop 5 - Input'!Y138)</f>
        <v>0</v>
      </c>
      <c r="P70" s="101">
        <f>('Crop 1 - Input'!$L138*'Crop 1 - Input'!Z138)+('Crop 2 - Input'!$L138*'Crop 2 - Input'!Z138)+('Crop 3 - Input'!$L138*'Crop 3 - Input'!Z138)+('Crop 4 - Input'!$L138*'Crop 4 - Input'!Z138)+('Crop 5 - Input'!$L138*'Crop 5 - Input'!Z138)</f>
        <v>0</v>
      </c>
      <c r="Q70" s="101">
        <f>('Crop 1 - Input'!$L138*'Crop 1 - Input'!AA138)+('Crop 2 - Input'!$L138*'Crop 2 - Input'!AA138)+('Crop 3 - Input'!$L138*'Crop 3 - Input'!AA138)+('Crop 4 - Input'!$L138*'Crop 4 - Input'!AA138)+('Crop 5 - Input'!$L138*'Crop 5 - Input'!AA138)</f>
        <v>0</v>
      </c>
      <c r="R70" s="4"/>
    </row>
    <row r="71" spans="1:18" ht="15" customHeight="1" x14ac:dyDescent="0.25">
      <c r="A71" s="4"/>
      <c r="B71" s="106"/>
      <c r="C71" s="106"/>
      <c r="D71" s="117" t="s">
        <v>372</v>
      </c>
      <c r="E71" s="112">
        <f t="shared" si="12"/>
        <v>0</v>
      </c>
      <c r="F71" s="101">
        <f>('Crop 1 - Input'!$L146*'Crop 1 - Input'!P146)+('Crop 2 - Input'!$L146*'Crop 2 - Input'!P146)+('Crop 3 - Input'!$L146*'Crop 3 - Input'!P146)+('Crop 4 - Input'!$L146*'Crop 4 - Input'!P146)+('Crop 5 - Input'!$L146*'Crop 5 - Input'!P146)</f>
        <v>0</v>
      </c>
      <c r="G71" s="101">
        <f>('Crop 1 - Input'!$L146*'Crop 1 - Input'!Q146)+('Crop 2 - Input'!$L146*'Crop 2 - Input'!Q146)+('Crop 3 - Input'!$L146*'Crop 3 - Input'!Q146)+('Crop 4 - Input'!$L146*'Crop 4 - Input'!Q146)+('Crop 5 - Input'!$L146*'Crop 5 - Input'!Q146)</f>
        <v>0</v>
      </c>
      <c r="H71" s="101">
        <f>('Crop 1 - Input'!$L146*'Crop 1 - Input'!R146)+('Crop 2 - Input'!$L146*'Crop 2 - Input'!R146)+('Crop 3 - Input'!$L146*'Crop 3 - Input'!R146)+('Crop 4 - Input'!$L146*'Crop 4 - Input'!R146)+('Crop 5 - Input'!$L146*'Crop 5 - Input'!R146)</f>
        <v>0</v>
      </c>
      <c r="I71" s="101">
        <f>('Crop 1 - Input'!$L146*'Crop 1 - Input'!S146)+('Crop 2 - Input'!$L146*'Crop 2 - Input'!S146)+('Crop 3 - Input'!$L146*'Crop 3 - Input'!S146)+('Crop 4 - Input'!$L146*'Crop 4 - Input'!S146)+('Crop 5 - Input'!$L146*'Crop 5 - Input'!S146)</f>
        <v>0</v>
      </c>
      <c r="J71" s="101">
        <f>('Crop 1 - Input'!$L146*'Crop 1 - Input'!T146)+('Crop 2 - Input'!$L146*'Crop 2 - Input'!T146)+('Crop 3 - Input'!$L146*'Crop 3 - Input'!T146)+('Crop 4 - Input'!$L146*'Crop 4 - Input'!T146)+('Crop 5 - Input'!$L146*'Crop 5 - Input'!T146)</f>
        <v>0</v>
      </c>
      <c r="K71" s="101">
        <f>('Crop 1 - Input'!$L146*'Crop 1 - Input'!U146)+('Crop 2 - Input'!$L146*'Crop 2 - Input'!U146)+('Crop 3 - Input'!$L146*'Crop 3 - Input'!U146)+('Crop 4 - Input'!$L146*'Crop 4 - Input'!U146)+('Crop 5 - Input'!$L146*'Crop 5 - Input'!U146)</f>
        <v>0</v>
      </c>
      <c r="L71" s="101">
        <f>('Crop 1 - Input'!$L146*'Crop 1 - Input'!V146)+('Crop 2 - Input'!$L146*'Crop 2 - Input'!V146)+('Crop 3 - Input'!$L146*'Crop 3 - Input'!V146)+('Crop 4 - Input'!$L146*'Crop 4 - Input'!V146)+('Crop 5 - Input'!$L146*'Crop 5 - Input'!V146)</f>
        <v>0</v>
      </c>
      <c r="M71" s="101">
        <f>('Crop 1 - Input'!$L146*'Crop 1 - Input'!W146)+('Crop 2 - Input'!$L146*'Crop 2 - Input'!W146)+('Crop 3 - Input'!$L146*'Crop 3 - Input'!W146)+('Crop 4 - Input'!$L146*'Crop 4 - Input'!W146)+('Crop 5 - Input'!$L146*'Crop 5 - Input'!W146)</f>
        <v>0</v>
      </c>
      <c r="N71" s="101">
        <f>('Crop 1 - Input'!$L146*'Crop 1 - Input'!X146)+('Crop 2 - Input'!$L146*'Crop 2 - Input'!X146)+('Crop 3 - Input'!$L146*'Crop 3 - Input'!X146)+('Crop 4 - Input'!$L146*'Crop 4 - Input'!X146)+('Crop 5 - Input'!$L146*'Crop 5 - Input'!X146)</f>
        <v>0</v>
      </c>
      <c r="O71" s="101">
        <f>('Crop 1 - Input'!$L146*'Crop 1 - Input'!Y146)+('Crop 2 - Input'!$L146*'Crop 2 - Input'!Y146)+('Crop 3 - Input'!$L146*'Crop 3 - Input'!Y146)+('Crop 4 - Input'!$L146*'Crop 4 - Input'!Y146)+('Crop 5 - Input'!$L146*'Crop 5 - Input'!Y146)</f>
        <v>0</v>
      </c>
      <c r="P71" s="101">
        <f>('Crop 1 - Input'!$L146*'Crop 1 - Input'!Z146)+('Crop 2 - Input'!$L146*'Crop 2 - Input'!Z146)+('Crop 3 - Input'!$L146*'Crop 3 - Input'!Z146)+('Crop 4 - Input'!$L146*'Crop 4 - Input'!Z146)+('Crop 5 - Input'!$L146*'Crop 5 - Input'!Z146)</f>
        <v>0</v>
      </c>
      <c r="Q71" s="101">
        <f>('Crop 1 - Input'!$L146*'Crop 1 - Input'!AA146)+('Crop 2 - Input'!$L146*'Crop 2 - Input'!AA146)+('Crop 3 - Input'!$L146*'Crop 3 - Input'!AA146)+('Crop 4 - Input'!$L146*'Crop 4 - Input'!AA146)+('Crop 5 - Input'!$L146*'Crop 5 - Input'!AA146)</f>
        <v>0</v>
      </c>
      <c r="R71" s="4"/>
    </row>
    <row r="72" spans="1:18" ht="15" customHeight="1" x14ac:dyDescent="0.25">
      <c r="A72" s="4"/>
      <c r="B72" s="106"/>
      <c r="C72" s="106"/>
      <c r="D72" s="117" t="s">
        <v>373</v>
      </c>
      <c r="E72" s="112">
        <f t="shared" si="12"/>
        <v>0</v>
      </c>
      <c r="F72" s="101">
        <f>(General!$O$14*General!Y14)+(General!$O$15*General!Y15)+(General!$O$16*General!Y16)</f>
        <v>0</v>
      </c>
      <c r="G72" s="101">
        <f>(General!$O$14*General!Z14)+(General!$O$15*General!Z15)+(General!$O$16*General!Z16)</f>
        <v>0</v>
      </c>
      <c r="H72" s="101">
        <f>(General!$O$14*General!AA14)+(General!$O$15*General!AA15)+(General!$O$16*General!AA16)</f>
        <v>0</v>
      </c>
      <c r="I72" s="101">
        <f>(General!$O$14*General!AB14)+(General!$O$15*General!AB15)+(General!$O$16*General!AB16)</f>
        <v>0</v>
      </c>
      <c r="J72" s="101">
        <f>(General!$O$14*General!AC14)+(General!$O$15*General!AC15)+(General!$O$16*General!AC16)</f>
        <v>0</v>
      </c>
      <c r="K72" s="101">
        <f>(General!$O$14*General!AD14)+(General!$O$15*General!AD15)+(General!$O$16*General!AD16)</f>
        <v>0</v>
      </c>
      <c r="L72" s="101">
        <f>(General!$O$14*General!AE14)+(General!$O$15*General!AE15)+(General!$O$16*General!AE16)</f>
        <v>0</v>
      </c>
      <c r="M72" s="101">
        <f>(General!$O$14*General!AF14)+(General!$O$15*General!AF15)+(General!$O$16*General!AF16)</f>
        <v>0</v>
      </c>
      <c r="N72" s="101">
        <f>(General!$O$14*General!AG14)+(General!$O$15*General!AG15)+(General!$O$16*General!AG16)</f>
        <v>0</v>
      </c>
      <c r="O72" s="101">
        <f>(General!$O$14*General!AH14)+(General!$O$15*General!AH15)+(General!$O$16*General!AH16)</f>
        <v>0</v>
      </c>
      <c r="P72" s="101">
        <f>(General!$O$14*General!AI14)+(General!$O$15*General!AI15)+(General!$O$16*General!AI16)</f>
        <v>0</v>
      </c>
      <c r="Q72" s="101">
        <f>(General!$O$14*General!AJ14)+(General!$O$15*General!AJ15)+(General!$O$16*General!AJ16)</f>
        <v>0</v>
      </c>
      <c r="R72" s="4"/>
    </row>
    <row r="73" spans="1:18" ht="15" customHeight="1" x14ac:dyDescent="0.25">
      <c r="A73" s="4"/>
      <c r="B73" s="106"/>
      <c r="C73" s="106"/>
      <c r="D73" s="117" t="s">
        <v>3</v>
      </c>
      <c r="E73" s="112">
        <f t="shared" si="12"/>
        <v>0</v>
      </c>
      <c r="F73" s="101">
        <f>('Crop 1 - Input'!$L147*'Crop 1 - Input'!P147)+('Crop 1 - Input'!$L148*'Crop 1 - Input'!P148)+('Crop 1 - Input'!$L149*'Crop 1 - Input'!P149)+('Crop 1 - Input'!$L150*'Crop 1 - Input'!P150)+('Crop 2 - Input'!$L147*'Crop 2 - Input'!P147)+('Crop 2 - Input'!$L148*'Crop 2 - Input'!P148)+('Crop 2 - Input'!$L149*'Crop 2 - Input'!P149)+('Crop 2 - Input'!$L150*'Crop 2 - Input'!P150)+('Crop 3 - Input'!$L147*'Crop 3 - Input'!P147)+('Crop 3 - Input'!$L148*'Crop 3 - Input'!P148)+('Crop 3 - Input'!$L149*'Crop 3 - Input'!P149)+('Crop 3 - Input'!$L150*'Crop 3 - Input'!P150)+('Crop 4 - Input'!$L147*'Crop 4 - Input'!P147)+('Crop 4 - Input'!$L148*'Crop 4 - Input'!P148)+('Crop 4 - Input'!$L149*'Crop 4 - Input'!P149)+('Crop 4 - Input'!$L150*'Crop 4 - Input'!P150)+('Crop 5 - Input'!$L147*'Crop 5 - Input'!P147)+('Crop 5 - Input'!$L148*'Crop 5 - Input'!P148)+('Crop 5 - Input'!$L149*'Crop 5 - Input'!P149)+('Crop 5 - Input'!$L150*'Crop 5 - Input'!P150)</f>
        <v>0</v>
      </c>
      <c r="G73" s="101">
        <f>('Crop 1 - Input'!$L147*'Crop 1 - Input'!Q147)+('Crop 1 - Input'!$L148*'Crop 1 - Input'!Q148)+('Crop 1 - Input'!$L149*'Crop 1 - Input'!Q149)+('Crop 1 - Input'!$L150*'Crop 1 - Input'!Q150)+('Crop 2 - Input'!$L147*'Crop 2 - Input'!Q147)+('Crop 2 - Input'!$L148*'Crop 2 - Input'!Q148)+('Crop 2 - Input'!$L149*'Crop 2 - Input'!Q149)+('Crop 2 - Input'!$L150*'Crop 2 - Input'!Q150)+('Crop 3 - Input'!$L147*'Crop 3 - Input'!Q147)+('Crop 3 - Input'!$L148*'Crop 3 - Input'!Q148)+('Crop 3 - Input'!$L149*'Crop 3 - Input'!Q149)+('Crop 3 - Input'!$L150*'Crop 3 - Input'!Q150)+('Crop 4 - Input'!$L147*'Crop 4 - Input'!Q147)+('Crop 4 - Input'!$L148*'Crop 4 - Input'!Q148)+('Crop 4 - Input'!$L149*'Crop 4 - Input'!Q149)+('Crop 4 - Input'!$L150*'Crop 4 - Input'!Q150)+('Crop 5 - Input'!$L147*'Crop 5 - Input'!Q147)+('Crop 5 - Input'!$L148*'Crop 5 - Input'!Q148)+('Crop 5 - Input'!$L149*'Crop 5 - Input'!Q149)+('Crop 5 - Input'!$L150*'Crop 5 - Input'!Q150)</f>
        <v>0</v>
      </c>
      <c r="H73" s="101">
        <f>('Crop 1 - Input'!$L147*'Crop 1 - Input'!R147)+('Crop 1 - Input'!$L148*'Crop 1 - Input'!R148)+('Crop 1 - Input'!$L149*'Crop 1 - Input'!R149)+('Crop 1 - Input'!$L150*'Crop 1 - Input'!R150)+('Crop 2 - Input'!$L147*'Crop 2 - Input'!R147)+('Crop 2 - Input'!$L148*'Crop 2 - Input'!R148)+('Crop 2 - Input'!$L149*'Crop 2 - Input'!R149)+('Crop 2 - Input'!$L150*'Crop 2 - Input'!R150)+('Crop 3 - Input'!$L147*'Crop 3 - Input'!R147)+('Crop 3 - Input'!$L148*'Crop 3 - Input'!R148)+('Crop 3 - Input'!$L149*'Crop 3 - Input'!R149)+('Crop 3 - Input'!$L150*'Crop 3 - Input'!R150)+('Crop 4 - Input'!$L147*'Crop 4 - Input'!R147)+('Crop 4 - Input'!$L148*'Crop 4 - Input'!R148)+('Crop 4 - Input'!$L149*'Crop 4 - Input'!R149)+('Crop 4 - Input'!$L150*'Crop 4 - Input'!R150)+('Crop 5 - Input'!$L147*'Crop 5 - Input'!R147)+('Crop 5 - Input'!$L148*'Crop 5 - Input'!R148)+('Crop 5 - Input'!$L149*'Crop 5 - Input'!R149)+('Crop 5 - Input'!$L150*'Crop 5 - Input'!R150)</f>
        <v>0</v>
      </c>
      <c r="I73" s="101">
        <f>('Crop 1 - Input'!$L147*'Crop 1 - Input'!S147)+('Crop 1 - Input'!$L148*'Crop 1 - Input'!S148)+('Crop 1 - Input'!$L149*'Crop 1 - Input'!S149)+('Crop 1 - Input'!$L150*'Crop 1 - Input'!S150)+('Crop 2 - Input'!$L147*'Crop 2 - Input'!S147)+('Crop 2 - Input'!$L148*'Crop 2 - Input'!S148)+('Crop 2 - Input'!$L149*'Crop 2 - Input'!S149)+('Crop 2 - Input'!$L150*'Crop 2 - Input'!S150)+('Crop 3 - Input'!$L147*'Crop 3 - Input'!S147)+('Crop 3 - Input'!$L148*'Crop 3 - Input'!S148)+('Crop 3 - Input'!$L149*'Crop 3 - Input'!S149)+('Crop 3 - Input'!$L150*'Crop 3 - Input'!S150)+('Crop 4 - Input'!$L147*'Crop 4 - Input'!S147)+('Crop 4 - Input'!$L148*'Crop 4 - Input'!S148)+('Crop 4 - Input'!$L149*'Crop 4 - Input'!S149)+('Crop 4 - Input'!$L150*'Crop 4 - Input'!S150)+('Crop 5 - Input'!$L147*'Crop 5 - Input'!S147)+('Crop 5 - Input'!$L148*'Crop 5 - Input'!S148)+('Crop 5 - Input'!$L149*'Crop 5 - Input'!S149)+('Crop 5 - Input'!$L150*'Crop 5 - Input'!S150)</f>
        <v>0</v>
      </c>
      <c r="J73" s="101">
        <f>('Crop 1 - Input'!$L147*'Crop 1 - Input'!T147)+('Crop 1 - Input'!$L148*'Crop 1 - Input'!T148)+('Crop 1 - Input'!$L149*'Crop 1 - Input'!T149)+('Crop 1 - Input'!$L150*'Crop 1 - Input'!T150)+('Crop 2 - Input'!$L147*'Crop 2 - Input'!T147)+('Crop 2 - Input'!$L148*'Crop 2 - Input'!T148)+('Crop 2 - Input'!$L149*'Crop 2 - Input'!T149)+('Crop 2 - Input'!$L150*'Crop 2 - Input'!T150)+('Crop 3 - Input'!$L147*'Crop 3 - Input'!T147)+('Crop 3 - Input'!$L148*'Crop 3 - Input'!T148)+('Crop 3 - Input'!$L149*'Crop 3 - Input'!T149)+('Crop 3 - Input'!$L150*'Crop 3 - Input'!T150)+('Crop 4 - Input'!$L147*'Crop 4 - Input'!T147)+('Crop 4 - Input'!$L148*'Crop 4 - Input'!T148)+('Crop 4 - Input'!$L149*'Crop 4 - Input'!T149)+('Crop 4 - Input'!$L150*'Crop 4 - Input'!T150)+('Crop 5 - Input'!$L147*'Crop 5 - Input'!T147)+('Crop 5 - Input'!$L148*'Crop 5 - Input'!T148)+('Crop 5 - Input'!$L149*'Crop 5 - Input'!T149)+('Crop 5 - Input'!$L150*'Crop 5 - Input'!T150)</f>
        <v>0</v>
      </c>
      <c r="K73" s="101">
        <f>('Crop 1 - Input'!$L147*'Crop 1 - Input'!U147)+('Crop 1 - Input'!$L148*'Crop 1 - Input'!U148)+('Crop 1 - Input'!$L149*'Crop 1 - Input'!U149)+('Crop 1 - Input'!$L150*'Crop 1 - Input'!U150)+('Crop 2 - Input'!$L147*'Crop 2 - Input'!U147)+('Crop 2 - Input'!$L148*'Crop 2 - Input'!U148)+('Crop 2 - Input'!$L149*'Crop 2 - Input'!U149)+('Crop 2 - Input'!$L150*'Crop 2 - Input'!U150)+('Crop 3 - Input'!$L147*'Crop 3 - Input'!U147)+('Crop 3 - Input'!$L148*'Crop 3 - Input'!U148)+('Crop 3 - Input'!$L149*'Crop 3 - Input'!U149)+('Crop 3 - Input'!$L150*'Crop 3 - Input'!U150)+('Crop 4 - Input'!$L147*'Crop 4 - Input'!U147)+('Crop 4 - Input'!$L148*'Crop 4 - Input'!U148)+('Crop 4 - Input'!$L149*'Crop 4 - Input'!U149)+('Crop 4 - Input'!$L150*'Crop 4 - Input'!U150)+('Crop 5 - Input'!$L147*'Crop 5 - Input'!U147)+('Crop 5 - Input'!$L148*'Crop 5 - Input'!U148)+('Crop 5 - Input'!$L149*'Crop 5 - Input'!U149)+('Crop 5 - Input'!$L150*'Crop 5 - Input'!U150)</f>
        <v>0</v>
      </c>
      <c r="L73" s="101">
        <f>('Crop 1 - Input'!$L147*'Crop 1 - Input'!V147)+('Crop 1 - Input'!$L148*'Crop 1 - Input'!V148)+('Crop 1 - Input'!$L149*'Crop 1 - Input'!V149)+('Crop 1 - Input'!$L150*'Crop 1 - Input'!V150)+('Crop 2 - Input'!$L147*'Crop 2 - Input'!V147)+('Crop 2 - Input'!$L148*'Crop 2 - Input'!V148)+('Crop 2 - Input'!$L149*'Crop 2 - Input'!V149)+('Crop 2 - Input'!$L150*'Crop 2 - Input'!V150)+('Crop 3 - Input'!$L147*'Crop 3 - Input'!V147)+('Crop 3 - Input'!$L148*'Crop 3 - Input'!V148)+('Crop 3 - Input'!$L149*'Crop 3 - Input'!V149)+('Crop 3 - Input'!$L150*'Crop 3 - Input'!V150)+('Crop 4 - Input'!$L147*'Crop 4 - Input'!V147)+('Crop 4 - Input'!$L148*'Crop 4 - Input'!V148)+('Crop 4 - Input'!$L149*'Crop 4 - Input'!V149)+('Crop 4 - Input'!$L150*'Crop 4 - Input'!V150)+('Crop 5 - Input'!$L147*'Crop 5 - Input'!V147)+('Crop 5 - Input'!$L148*'Crop 5 - Input'!V148)+('Crop 5 - Input'!$L149*'Crop 5 - Input'!V149)+('Crop 5 - Input'!$L150*'Crop 5 - Input'!V150)</f>
        <v>0</v>
      </c>
      <c r="M73" s="101">
        <f>('Crop 1 - Input'!$L147*'Crop 1 - Input'!W147)+('Crop 1 - Input'!$L148*'Crop 1 - Input'!W148)+('Crop 1 - Input'!$L149*'Crop 1 - Input'!W149)+('Crop 1 - Input'!$L150*'Crop 1 - Input'!W150)+('Crop 2 - Input'!$L147*'Crop 2 - Input'!W147)+('Crop 2 - Input'!$L148*'Crop 2 - Input'!W148)+('Crop 2 - Input'!$L149*'Crop 2 - Input'!W149)+('Crop 2 - Input'!$L150*'Crop 2 - Input'!W150)+('Crop 3 - Input'!$L147*'Crop 3 - Input'!W147)+('Crop 3 - Input'!$L148*'Crop 3 - Input'!W148)+('Crop 3 - Input'!$L149*'Crop 3 - Input'!W149)+('Crop 3 - Input'!$L150*'Crop 3 - Input'!W150)+('Crop 4 - Input'!$L147*'Crop 4 - Input'!W147)+('Crop 4 - Input'!$L148*'Crop 4 - Input'!W148)+('Crop 4 - Input'!$L149*'Crop 4 - Input'!W149)+('Crop 4 - Input'!$L150*'Crop 4 - Input'!W150)+('Crop 5 - Input'!$L147*'Crop 5 - Input'!W147)+('Crop 5 - Input'!$L148*'Crop 5 - Input'!W148)+('Crop 5 - Input'!$L149*'Crop 5 - Input'!W149)+('Crop 5 - Input'!$L150*'Crop 5 - Input'!W150)</f>
        <v>0</v>
      </c>
      <c r="N73" s="101">
        <f>('Crop 1 - Input'!$L147*'Crop 1 - Input'!X147)+('Crop 1 - Input'!$L148*'Crop 1 - Input'!X148)+('Crop 1 - Input'!$L149*'Crop 1 - Input'!X149)+('Crop 1 - Input'!$L150*'Crop 1 - Input'!X150)+('Crop 2 - Input'!$L147*'Crop 2 - Input'!X147)+('Crop 2 - Input'!$L148*'Crop 2 - Input'!X148)+('Crop 2 - Input'!$L149*'Crop 2 - Input'!X149)+('Crop 2 - Input'!$L150*'Crop 2 - Input'!X150)+('Crop 3 - Input'!$L147*'Crop 3 - Input'!X147)+('Crop 3 - Input'!$L148*'Crop 3 - Input'!X148)+('Crop 3 - Input'!$L149*'Crop 3 - Input'!X149)+('Crop 3 - Input'!$L150*'Crop 3 - Input'!X150)+('Crop 4 - Input'!$L147*'Crop 4 - Input'!X147)+('Crop 4 - Input'!$L148*'Crop 4 - Input'!X148)+('Crop 4 - Input'!$L149*'Crop 4 - Input'!X149)+('Crop 4 - Input'!$L150*'Crop 4 - Input'!X150)+('Crop 5 - Input'!$L147*'Crop 5 - Input'!X147)+('Crop 5 - Input'!$L148*'Crop 5 - Input'!X148)+('Crop 5 - Input'!$L149*'Crop 5 - Input'!X149)+('Crop 5 - Input'!$L150*'Crop 5 - Input'!X150)</f>
        <v>0</v>
      </c>
      <c r="O73" s="101">
        <f>('Crop 1 - Input'!$L147*'Crop 1 - Input'!Y147)+('Crop 1 - Input'!$L148*'Crop 1 - Input'!Y148)+('Crop 1 - Input'!$L149*'Crop 1 - Input'!Y149)+('Crop 1 - Input'!$L150*'Crop 1 - Input'!Y150)+('Crop 2 - Input'!$L147*'Crop 2 - Input'!Y147)+('Crop 2 - Input'!$L148*'Crop 2 - Input'!Y148)+('Crop 2 - Input'!$L149*'Crop 2 - Input'!Y149)+('Crop 2 - Input'!$L150*'Crop 2 - Input'!Y150)+('Crop 3 - Input'!$L147*'Crop 3 - Input'!Y147)+('Crop 3 - Input'!$L148*'Crop 3 - Input'!Y148)+('Crop 3 - Input'!$L149*'Crop 3 - Input'!Y149)+('Crop 3 - Input'!$L150*'Crop 3 - Input'!Y150)+('Crop 4 - Input'!$L147*'Crop 4 - Input'!Y147)+('Crop 4 - Input'!$L148*'Crop 4 - Input'!Y148)+('Crop 4 - Input'!$L149*'Crop 4 - Input'!Y149)+('Crop 4 - Input'!$L150*'Crop 4 - Input'!Y150)+('Crop 5 - Input'!$L147*'Crop 5 - Input'!Y147)+('Crop 5 - Input'!$L148*'Crop 5 - Input'!Y148)+('Crop 5 - Input'!$L149*'Crop 5 - Input'!Y149)+('Crop 5 - Input'!$L150*'Crop 5 - Input'!Y150)</f>
        <v>0</v>
      </c>
      <c r="P73" s="101">
        <f>('Crop 1 - Input'!$L147*'Crop 1 - Input'!Z147)+('Crop 1 - Input'!$L148*'Crop 1 - Input'!Z148)+('Crop 1 - Input'!$L149*'Crop 1 - Input'!Z149)+('Crop 1 - Input'!$L150*'Crop 1 - Input'!Z150)+('Crop 2 - Input'!$L147*'Crop 2 - Input'!Z147)+('Crop 2 - Input'!$L148*'Crop 2 - Input'!Z148)+('Crop 2 - Input'!$L149*'Crop 2 - Input'!Z149)+('Crop 2 - Input'!$L150*'Crop 2 - Input'!Z150)+('Crop 3 - Input'!$L147*'Crop 3 - Input'!Z147)+('Crop 3 - Input'!$L148*'Crop 3 - Input'!Z148)+('Crop 3 - Input'!$L149*'Crop 3 - Input'!Z149)+('Crop 3 - Input'!$L150*'Crop 3 - Input'!Z150)+('Crop 4 - Input'!$L147*'Crop 4 - Input'!Z147)+('Crop 4 - Input'!$L148*'Crop 4 - Input'!Z148)+('Crop 4 - Input'!$L149*'Crop 4 - Input'!Z149)+('Crop 4 - Input'!$L150*'Crop 4 - Input'!Z150)+('Crop 5 - Input'!$L147*'Crop 5 - Input'!Z147)+('Crop 5 - Input'!$L148*'Crop 5 - Input'!Z148)+('Crop 5 - Input'!$L149*'Crop 5 - Input'!Z149)+('Crop 5 - Input'!$L150*'Crop 5 - Input'!Z150)</f>
        <v>0</v>
      </c>
      <c r="Q73" s="101">
        <f>('Crop 1 - Input'!$L147*'Crop 1 - Input'!AA147)+('Crop 1 - Input'!$L148*'Crop 1 - Input'!AA148)+('Crop 1 - Input'!$L149*'Crop 1 - Input'!AA149)+('Crop 1 - Input'!$L150*'Crop 1 - Input'!AA150)+('Crop 2 - Input'!$L147*'Crop 2 - Input'!AA147)+('Crop 2 - Input'!$L148*'Crop 2 - Input'!AA148)+('Crop 2 - Input'!$L149*'Crop 2 - Input'!AA149)+('Crop 2 - Input'!$L150*'Crop 2 - Input'!AA150)+('Crop 3 - Input'!$L147*'Crop 3 - Input'!AA147)+('Crop 3 - Input'!$L148*'Crop 3 - Input'!AA148)+('Crop 3 - Input'!$L149*'Crop 3 - Input'!AA149)+('Crop 3 - Input'!$L150*'Crop 3 - Input'!AA150)+('Crop 4 - Input'!$L147*'Crop 4 - Input'!AA147)+('Crop 4 - Input'!$L148*'Crop 4 - Input'!AA148)+('Crop 4 - Input'!$L149*'Crop 4 - Input'!AA149)+('Crop 4 - Input'!$L150*'Crop 4 - Input'!AA150)+('Crop 5 - Input'!$L147*'Crop 5 - Input'!AA147)+('Crop 5 - Input'!$L148*'Crop 5 - Input'!AA148)+('Crop 5 - Input'!$L149*'Crop 5 - Input'!AA149)+('Crop 5 - Input'!$L150*'Crop 5 - Input'!AA150)</f>
        <v>0</v>
      </c>
      <c r="R73" s="4"/>
    </row>
    <row r="74" spans="1:18" ht="15" customHeight="1" x14ac:dyDescent="0.25">
      <c r="A74" s="4"/>
      <c r="B74" s="106"/>
      <c r="C74" s="131" t="s">
        <v>615</v>
      </c>
      <c r="D74" s="4"/>
      <c r="E74" s="112"/>
      <c r="F74" s="119"/>
      <c r="G74" s="119"/>
      <c r="H74" s="119"/>
      <c r="I74" s="119"/>
      <c r="J74" s="119"/>
      <c r="K74" s="119"/>
      <c r="L74" s="119"/>
      <c r="M74" s="119"/>
      <c r="N74" s="119"/>
      <c r="O74" s="119"/>
      <c r="P74" s="119"/>
      <c r="Q74" s="119"/>
      <c r="R74" s="4"/>
    </row>
    <row r="75" spans="1:18" ht="15" customHeight="1" x14ac:dyDescent="0.25">
      <c r="A75" s="4"/>
      <c r="B75" s="106"/>
      <c r="C75" s="106"/>
      <c r="D75" s="117" t="s">
        <v>162</v>
      </c>
      <c r="E75" s="112">
        <f t="shared" si="12"/>
        <v>0</v>
      </c>
      <c r="F75" s="101">
        <f>('Breeding LS - Input'!$M$47*'Breeding LS - Input'!Q47)+('Breeding LS - Input'!$M$48*'Breeding LS - Input'!Q48)</f>
        <v>0</v>
      </c>
      <c r="G75" s="101">
        <f>('Breeding LS - Input'!$M$47*'Breeding LS - Input'!R47)+('Breeding LS - Input'!$M$48*'Breeding LS - Input'!R48)</f>
        <v>0</v>
      </c>
      <c r="H75" s="101">
        <f>('Breeding LS - Input'!$M$47*'Breeding LS - Input'!S47)+('Breeding LS - Input'!$M$48*'Breeding LS - Input'!S48)</f>
        <v>0</v>
      </c>
      <c r="I75" s="101">
        <f>('Breeding LS - Input'!$M$47*'Breeding LS - Input'!T47)+('Breeding LS - Input'!$M$48*'Breeding LS - Input'!T48)</f>
        <v>0</v>
      </c>
      <c r="J75" s="101">
        <f>('Breeding LS - Input'!$M$47*'Breeding LS - Input'!U47)+('Breeding LS - Input'!$M$48*'Breeding LS - Input'!U48)</f>
        <v>0</v>
      </c>
      <c r="K75" s="101">
        <f>('Breeding LS - Input'!$M$47*'Breeding LS - Input'!V47)+('Breeding LS - Input'!$M$48*'Breeding LS - Input'!V48)</f>
        <v>0</v>
      </c>
      <c r="L75" s="101">
        <f>('Breeding LS - Input'!$M$47*'Breeding LS - Input'!W47)+('Breeding LS - Input'!$M$48*'Breeding LS - Input'!W48)</f>
        <v>0</v>
      </c>
      <c r="M75" s="101">
        <f>('Breeding LS - Input'!$M$47*'Breeding LS - Input'!X47)+('Breeding LS - Input'!$M$48*'Breeding LS - Input'!X48)</f>
        <v>0</v>
      </c>
      <c r="N75" s="101">
        <f>('Breeding LS - Input'!$M$47*'Breeding LS - Input'!Y47)+('Breeding LS - Input'!$M$48*'Breeding LS - Input'!Y48)</f>
        <v>0</v>
      </c>
      <c r="O75" s="101">
        <f>('Breeding LS - Input'!$M$47*'Breeding LS - Input'!Z47)+('Breeding LS - Input'!$M$48*'Breeding LS - Input'!Z48)</f>
        <v>0</v>
      </c>
      <c r="P75" s="101">
        <f>('Breeding LS - Input'!$M$47*'Breeding LS - Input'!AA47)+('Breeding LS - Input'!$M$48*'Breeding LS - Input'!AA48)</f>
        <v>0</v>
      </c>
      <c r="Q75" s="101">
        <f>('Breeding LS - Input'!$M$47*'Breeding LS - Input'!AB47)+('Breeding LS - Input'!$M$48*'Breeding LS - Input'!AB48)</f>
        <v>0</v>
      </c>
      <c r="R75" s="4"/>
    </row>
    <row r="76" spans="1:18" ht="15" customHeight="1" x14ac:dyDescent="0.25">
      <c r="A76" s="4"/>
      <c r="B76" s="106"/>
      <c r="C76" s="106"/>
      <c r="D76" s="117" t="s">
        <v>367</v>
      </c>
      <c r="E76" s="112">
        <f t="shared" si="12"/>
        <v>0</v>
      </c>
      <c r="F76" s="101">
        <f>('Breeding LS - Input'!$M$49*'Breeding LS - Input'!Q49)+('Breeding LS - Input'!$M$50*'Breeding LS - Input'!Q50)</f>
        <v>0</v>
      </c>
      <c r="G76" s="101">
        <f>('Breeding LS - Input'!$M$49*'Breeding LS - Input'!R49)+('Breeding LS - Input'!$M$50*'Breeding LS - Input'!R50)+('Breeding LS - Input'!$M$51*'Breeding LS - Input'!R51)</f>
        <v>0</v>
      </c>
      <c r="H76" s="101">
        <f>('Breeding LS - Input'!$M$49*'Breeding LS - Input'!S49)+('Breeding LS - Input'!$M$50*'Breeding LS - Input'!S50)+('Breeding LS - Input'!$M$51*'Breeding LS - Input'!S51)</f>
        <v>0</v>
      </c>
      <c r="I76" s="101">
        <f>('Breeding LS - Input'!$M$49*'Breeding LS - Input'!T49)+('Breeding LS - Input'!$M$50*'Breeding LS - Input'!T50)+('Breeding LS - Input'!$M$51*'Breeding LS - Input'!T51)</f>
        <v>0</v>
      </c>
      <c r="J76" s="101">
        <f>('Breeding LS - Input'!$M$49*'Breeding LS - Input'!U49)+('Breeding LS - Input'!$M$50*'Breeding LS - Input'!U50)+('Breeding LS - Input'!$M$51*'Breeding LS - Input'!U51)</f>
        <v>0</v>
      </c>
      <c r="K76" s="101">
        <f>('Breeding LS - Input'!$M$49*'Breeding LS - Input'!V49)+('Breeding LS - Input'!$M$50*'Breeding LS - Input'!V50)+('Breeding LS - Input'!$M$51*'Breeding LS - Input'!V51)</f>
        <v>0</v>
      </c>
      <c r="L76" s="101">
        <f>('Breeding LS - Input'!$M$49*'Breeding LS - Input'!W49)+('Breeding LS - Input'!$M$50*'Breeding LS - Input'!W50)+('Breeding LS - Input'!$M$51*'Breeding LS - Input'!W51)</f>
        <v>0</v>
      </c>
      <c r="M76" s="101">
        <f>('Breeding LS - Input'!$M$49*'Breeding LS - Input'!X49)+('Breeding LS - Input'!$M$50*'Breeding LS - Input'!X50)+('Breeding LS - Input'!$M$51*'Breeding LS - Input'!X51)</f>
        <v>0</v>
      </c>
      <c r="N76" s="101">
        <f>('Breeding LS - Input'!$M$49*'Breeding LS - Input'!Y49)+('Breeding LS - Input'!$M$50*'Breeding LS - Input'!Y50)+('Breeding LS - Input'!$M$51*'Breeding LS - Input'!Y51)</f>
        <v>0</v>
      </c>
      <c r="O76" s="101">
        <f>('Breeding LS - Input'!$M$49*'Breeding LS - Input'!Z49)+('Breeding LS - Input'!$M$50*'Breeding LS - Input'!Z50)+('Breeding LS - Input'!$M$51*'Breeding LS - Input'!Z51)</f>
        <v>0</v>
      </c>
      <c r="P76" s="101">
        <f>('Breeding LS - Input'!$M$49*'Breeding LS - Input'!AA49)+('Breeding LS - Input'!$M$50*'Breeding LS - Input'!AA50)+('Breeding LS - Input'!$M$51*'Breeding LS - Input'!AA51)</f>
        <v>0</v>
      </c>
      <c r="Q76" s="101">
        <f>('Breeding LS - Input'!$M$49*'Breeding LS - Input'!AB49)+('Breeding LS - Input'!$M$50*'Breeding LS - Input'!AB50)+('Breeding LS - Input'!$M$51*'Breeding LS - Input'!AB51)</f>
        <v>0</v>
      </c>
      <c r="R76" s="4"/>
    </row>
    <row r="77" spans="1:18" ht="15" customHeight="1" x14ac:dyDescent="0.25">
      <c r="A77" s="4"/>
      <c r="B77" s="106"/>
      <c r="C77" s="106"/>
      <c r="D77" s="117" t="s">
        <v>368</v>
      </c>
      <c r="E77" s="112">
        <f t="shared" si="12"/>
        <v>0</v>
      </c>
      <c r="F77" s="101">
        <f>('Breeding LS - Input'!$M$51*'Breeding LS - Input'!Q51)+('Breeding LS - Input'!$M$52*'Breeding LS - Input'!Q52)</f>
        <v>0</v>
      </c>
      <c r="G77" s="101">
        <f>('Breeding LS - Input'!$M$51*'Breeding LS - Input'!R51)+('Breeding LS - Input'!$M$52*'Breeding LS - Input'!R52)</f>
        <v>0</v>
      </c>
      <c r="H77" s="101">
        <f>('Breeding LS - Input'!$M$51*'Breeding LS - Input'!S51)+('Breeding LS - Input'!$M$52*'Breeding LS - Input'!S52)</f>
        <v>0</v>
      </c>
      <c r="I77" s="101">
        <f>('Breeding LS - Input'!$M$51*'Breeding LS - Input'!T51)+('Breeding LS - Input'!$M$52*'Breeding LS - Input'!T52)</f>
        <v>0</v>
      </c>
      <c r="J77" s="101">
        <f>('Breeding LS - Input'!$M$51*'Breeding LS - Input'!U51)+('Breeding LS - Input'!$M$52*'Breeding LS - Input'!U52)</f>
        <v>0</v>
      </c>
      <c r="K77" s="101">
        <f>('Breeding LS - Input'!$M$51*'Breeding LS - Input'!V51)+('Breeding LS - Input'!$M$52*'Breeding LS - Input'!V52)</f>
        <v>0</v>
      </c>
      <c r="L77" s="101">
        <f>('Breeding LS - Input'!$M$51*'Breeding LS - Input'!W51)+('Breeding LS - Input'!$M$52*'Breeding LS - Input'!W52)</f>
        <v>0</v>
      </c>
      <c r="M77" s="101">
        <f>('Breeding LS - Input'!$M$51*'Breeding LS - Input'!X51)+('Breeding LS - Input'!$M$52*'Breeding LS - Input'!X52)</f>
        <v>0</v>
      </c>
      <c r="N77" s="101">
        <f>('Breeding LS - Input'!$M$51*'Breeding LS - Input'!Y51)+('Breeding LS - Input'!$M$52*'Breeding LS - Input'!Y52)</f>
        <v>0</v>
      </c>
      <c r="O77" s="101">
        <f>('Breeding LS - Input'!$M$51*'Breeding LS - Input'!Z51)+('Breeding LS - Input'!$M$52*'Breeding LS - Input'!Z52)</f>
        <v>0</v>
      </c>
      <c r="P77" s="101">
        <f>('Breeding LS - Input'!$M$51*'Breeding LS - Input'!AA51)+('Breeding LS - Input'!$M$52*'Breeding LS - Input'!AA52)</f>
        <v>0</v>
      </c>
      <c r="Q77" s="101">
        <f>('Breeding LS - Input'!$M$51*'Breeding LS - Input'!AB51)+('Breeding LS - Input'!$M$52*'Breeding LS - Input'!AB52)</f>
        <v>0</v>
      </c>
      <c r="R77" s="4"/>
    </row>
    <row r="78" spans="1:18" ht="15" customHeight="1" x14ac:dyDescent="0.25">
      <c r="A78" s="4"/>
      <c r="B78" s="106"/>
      <c r="C78" s="106"/>
      <c r="D78" s="117" t="s">
        <v>163</v>
      </c>
      <c r="E78" s="112">
        <f t="shared" si="12"/>
        <v>0</v>
      </c>
      <c r="F78" s="101">
        <f>('Breeding LS - Input'!$M61*'Breeding LS - Input'!Q61)+('Breeding LS - Input'!$M62*'Breeding LS - Input'!Q62)+('Breeding LS - Input'!$M63*'Breeding LS - Input'!Q63)+('Breeding LS - Input'!$M64*'Breeding LS - Input'!Q64)+('Breeding LS - Input'!$M65*'Breeding LS - Input'!Q65)</f>
        <v>0</v>
      </c>
      <c r="G78" s="101">
        <f>('Breeding LS - Input'!$M61*'Breeding LS - Input'!R61)+('Breeding LS - Input'!$M62*'Breeding LS - Input'!R62)+('Breeding LS - Input'!$M63*'Breeding LS - Input'!R63)+('Breeding LS - Input'!$M64*'Breeding LS - Input'!R64)+('Breeding LS - Input'!$M65*'Breeding LS - Input'!R65)</f>
        <v>0</v>
      </c>
      <c r="H78" s="101">
        <f>('Breeding LS - Input'!$M61*'Breeding LS - Input'!S61)+('Breeding LS - Input'!$M62*'Breeding LS - Input'!S62)+('Breeding LS - Input'!$M63*'Breeding LS - Input'!S63)+('Breeding LS - Input'!$M64*'Breeding LS - Input'!S64)+('Breeding LS - Input'!$M65*'Breeding LS - Input'!S65)</f>
        <v>0</v>
      </c>
      <c r="I78" s="101">
        <f>('Breeding LS - Input'!$M61*'Breeding LS - Input'!T61)+('Breeding LS - Input'!$M62*'Breeding LS - Input'!T62)+('Breeding LS - Input'!$M63*'Breeding LS - Input'!T63)+('Breeding LS - Input'!$M64*'Breeding LS - Input'!T64)+('Breeding LS - Input'!$M65*'Breeding LS - Input'!T65)</f>
        <v>0</v>
      </c>
      <c r="J78" s="101">
        <f>('Breeding LS - Input'!$M61*'Breeding LS - Input'!U61)+('Breeding LS - Input'!$M62*'Breeding LS - Input'!U62)+('Breeding LS - Input'!$M63*'Breeding LS - Input'!U63)+('Breeding LS - Input'!$M64*'Breeding LS - Input'!U64)+('Breeding LS - Input'!$M65*'Breeding LS - Input'!U65)</f>
        <v>0</v>
      </c>
      <c r="K78" s="101">
        <f>('Breeding LS - Input'!$M61*'Breeding LS - Input'!V61)+('Breeding LS - Input'!$M62*'Breeding LS - Input'!V62)+('Breeding LS - Input'!$M63*'Breeding LS - Input'!V63)+('Breeding LS - Input'!$M64*'Breeding LS - Input'!V64)+('Breeding LS - Input'!$M65*'Breeding LS - Input'!V65)</f>
        <v>0</v>
      </c>
      <c r="L78" s="101">
        <f>('Breeding LS - Input'!$M61*'Breeding LS - Input'!W61)+('Breeding LS - Input'!$M62*'Breeding LS - Input'!W62)+('Breeding LS - Input'!$M63*'Breeding LS - Input'!W63)+('Breeding LS - Input'!$M64*'Breeding LS - Input'!W64)+('Breeding LS - Input'!$M65*'Breeding LS - Input'!W65)</f>
        <v>0</v>
      </c>
      <c r="M78" s="101">
        <f>('Breeding LS - Input'!$M61*'Breeding LS - Input'!X61)+('Breeding LS - Input'!$M62*'Breeding LS - Input'!X62)+('Breeding LS - Input'!$M63*'Breeding LS - Input'!X63)+('Breeding LS - Input'!$M64*'Breeding LS - Input'!X64)+('Breeding LS - Input'!$M65*'Breeding LS - Input'!X65)</f>
        <v>0</v>
      </c>
      <c r="N78" s="101">
        <f>('Breeding LS - Input'!$M61*'Breeding LS - Input'!Y61)+('Breeding LS - Input'!$M62*'Breeding LS - Input'!Y62)+('Breeding LS - Input'!$M63*'Breeding LS - Input'!Y63)+('Breeding LS - Input'!$M64*'Breeding LS - Input'!Y64)+('Breeding LS - Input'!$M65*'Breeding LS - Input'!Y65)</f>
        <v>0</v>
      </c>
      <c r="O78" s="101">
        <f>('Breeding LS - Input'!$M61*'Breeding LS - Input'!Z61)+('Breeding LS - Input'!$M62*'Breeding LS - Input'!Z62)+('Breeding LS - Input'!$M63*'Breeding LS - Input'!Z63)+('Breeding LS - Input'!$M64*'Breeding LS - Input'!Z64)+('Breeding LS - Input'!$M65*'Breeding LS - Input'!Z65)</f>
        <v>0</v>
      </c>
      <c r="P78" s="101">
        <f>('Breeding LS - Input'!$M61*'Breeding LS - Input'!AA61)+('Breeding LS - Input'!$M62*'Breeding LS - Input'!AA62)+('Breeding LS - Input'!$M63*'Breeding LS - Input'!AA63)+('Breeding LS - Input'!$M64*'Breeding LS - Input'!AA64)+('Breeding LS - Input'!$M65*'Breeding LS - Input'!AA65)</f>
        <v>0</v>
      </c>
      <c r="Q78" s="101">
        <f>('Breeding LS - Input'!$M61*'Breeding LS - Input'!AB61)+('Breeding LS - Input'!$M62*'Breeding LS - Input'!AB62)+('Breeding LS - Input'!$M63*'Breeding LS - Input'!AB63)+('Breeding LS - Input'!$M64*'Breeding LS - Input'!AB64)+('Breeding LS - Input'!$M65*'Breeding LS - Input'!AB65)</f>
        <v>0</v>
      </c>
      <c r="R78" s="4"/>
    </row>
    <row r="79" spans="1:18" ht="15" customHeight="1" x14ac:dyDescent="0.25">
      <c r="A79" s="4"/>
      <c r="B79" s="106"/>
      <c r="C79" s="106"/>
      <c r="D79" s="117" t="s">
        <v>439</v>
      </c>
      <c r="E79" s="112">
        <f t="shared" si="12"/>
        <v>0</v>
      </c>
      <c r="F79" s="101">
        <f>('Breeding LS - Input'!$M$72*'Breeding LS - Input'!Q72)+('Breeding LS - Input'!$M$73*'Breeding LS - Input'!Q73)+('Breeding LS - Input'!$M$74*'Breeding LS - Input'!Q74)+('Breeding LS - Input'!$M$75*'Breeding LS - Input'!Q75)+('Breeding LS - Input'!$M$76*'Breeding LS - Input'!Q76)+('Breeding LS - Input'!$M$77*'Breeding LS - Input'!Q77)+('Breeding LS - Input'!$M$78*'Breeding LS - Input'!Q78)+('Breeding LS - Input'!$M$79*'Breeding LS - Input'!Q79)</f>
        <v>0</v>
      </c>
      <c r="G79" s="101">
        <f>('Breeding LS - Input'!$M$72*'Breeding LS - Input'!R72)+('Breeding LS - Input'!$M$73*'Breeding LS - Input'!R73)+('Breeding LS - Input'!$M$74*'Breeding LS - Input'!R74)+('Breeding LS - Input'!$M$75*'Breeding LS - Input'!R75)+('Breeding LS - Input'!$M$76*'Breeding LS - Input'!R76)+('Breeding LS - Input'!$M$77*'Breeding LS - Input'!R77)+('Breeding LS - Input'!$M$78*'Breeding LS - Input'!R78)+('Breeding LS - Input'!$M$79*'Breeding LS - Input'!R79)</f>
        <v>0</v>
      </c>
      <c r="H79" s="101">
        <f>('Breeding LS - Input'!$M$72*'Breeding LS - Input'!S72)+('Breeding LS - Input'!$M$73*'Breeding LS - Input'!S73)+('Breeding LS - Input'!$M$74*'Breeding LS - Input'!S74)+('Breeding LS - Input'!$M$75*'Breeding LS - Input'!S75)+('Breeding LS - Input'!$M$76*'Breeding LS - Input'!S76)+('Breeding LS - Input'!$M$77*'Breeding LS - Input'!S77)+('Breeding LS - Input'!$M$78*'Breeding LS - Input'!S78)+('Breeding LS - Input'!$M$79*'Breeding LS - Input'!S79)</f>
        <v>0</v>
      </c>
      <c r="I79" s="101">
        <f>('Breeding LS - Input'!$M$72*'Breeding LS - Input'!T72)+('Breeding LS - Input'!$M$73*'Breeding LS - Input'!T73)+('Breeding LS - Input'!$M$74*'Breeding LS - Input'!T74)+('Breeding LS - Input'!$M$75*'Breeding LS - Input'!T75)+('Breeding LS - Input'!$M$76*'Breeding LS - Input'!T76)+('Breeding LS - Input'!$M$77*'Breeding LS - Input'!T77)+('Breeding LS - Input'!$M$78*'Breeding LS - Input'!T78)+('Breeding LS - Input'!$M$79*'Breeding LS - Input'!T79)</f>
        <v>0</v>
      </c>
      <c r="J79" s="101">
        <f>('Breeding LS - Input'!$M$72*'Breeding LS - Input'!U72)+('Breeding LS - Input'!$M$73*'Breeding LS - Input'!U73)+('Breeding LS - Input'!$M$74*'Breeding LS - Input'!U74)+('Breeding LS - Input'!$M$75*'Breeding LS - Input'!U75)+('Breeding LS - Input'!$M$76*'Breeding LS - Input'!U76)+('Breeding LS - Input'!$M$77*'Breeding LS - Input'!U77)+('Breeding LS - Input'!$M$78*'Breeding LS - Input'!U78)+('Breeding LS - Input'!$M$79*'Breeding LS - Input'!U79)</f>
        <v>0</v>
      </c>
      <c r="K79" s="101">
        <f>('Breeding LS - Input'!$M$72*'Breeding LS - Input'!V72)+('Breeding LS - Input'!$M$73*'Breeding LS - Input'!V73)+('Breeding LS - Input'!$M$74*'Breeding LS - Input'!V74)+('Breeding LS - Input'!$M$75*'Breeding LS - Input'!V75)+('Breeding LS - Input'!$M$76*'Breeding LS - Input'!V76)+('Breeding LS - Input'!$M$77*'Breeding LS - Input'!V77)+('Breeding LS - Input'!$M$78*'Breeding LS - Input'!V78)+('Breeding LS - Input'!$M$79*'Breeding LS - Input'!V79)</f>
        <v>0</v>
      </c>
      <c r="L79" s="101">
        <f>('Breeding LS - Input'!$M$72*'Breeding LS - Input'!W72)+('Breeding LS - Input'!$M$73*'Breeding LS - Input'!W73)+('Breeding LS - Input'!$M$74*'Breeding LS - Input'!W74)+('Breeding LS - Input'!$M$75*'Breeding LS - Input'!W75)+('Breeding LS - Input'!$M$76*'Breeding LS - Input'!W76)+('Breeding LS - Input'!$M$77*'Breeding LS - Input'!W77)+('Breeding LS - Input'!$M$78*'Breeding LS - Input'!W78)+('Breeding LS - Input'!$M$79*'Breeding LS - Input'!W79)</f>
        <v>0</v>
      </c>
      <c r="M79" s="101">
        <f>('Breeding LS - Input'!$M$72*'Breeding LS - Input'!X72)+('Breeding LS - Input'!$M$73*'Breeding LS - Input'!X73)+('Breeding LS - Input'!$M$74*'Breeding LS - Input'!X74)+('Breeding LS - Input'!$M$75*'Breeding LS - Input'!X75)+('Breeding LS - Input'!$M$76*'Breeding LS - Input'!X76)+('Breeding LS - Input'!$M$77*'Breeding LS - Input'!X77)+('Breeding LS - Input'!$M$78*'Breeding LS - Input'!X78)+('Breeding LS - Input'!$M$79*'Breeding LS - Input'!X79)</f>
        <v>0</v>
      </c>
      <c r="N79" s="101">
        <f>('Breeding LS - Input'!$M$72*'Breeding LS - Input'!Y72)+('Breeding LS - Input'!$M$73*'Breeding LS - Input'!Y73)+('Breeding LS - Input'!$M$74*'Breeding LS - Input'!Y74)+('Breeding LS - Input'!$M$75*'Breeding LS - Input'!Y75)+('Breeding LS - Input'!$M$76*'Breeding LS - Input'!Y76)+('Breeding LS - Input'!$M$77*'Breeding LS - Input'!Y77)+('Breeding LS - Input'!$M$78*'Breeding LS - Input'!Y78)+('Breeding LS - Input'!$M$79*'Breeding LS - Input'!Y79)</f>
        <v>0</v>
      </c>
      <c r="O79" s="101">
        <f>('Breeding LS - Input'!$M$72*'Breeding LS - Input'!Z72)+('Breeding LS - Input'!$M$73*'Breeding LS - Input'!Z73)+('Breeding LS - Input'!$M$74*'Breeding LS - Input'!Z74)+('Breeding LS - Input'!$M$75*'Breeding LS - Input'!Z75)+('Breeding LS - Input'!$M$76*'Breeding LS - Input'!Z76)+('Breeding LS - Input'!$M$77*'Breeding LS - Input'!Z77)+('Breeding LS - Input'!$M$78*'Breeding LS - Input'!Z78)+('Breeding LS - Input'!$M$79*'Breeding LS - Input'!Z79)</f>
        <v>0</v>
      </c>
      <c r="P79" s="101">
        <f>('Breeding LS - Input'!$M$72*'Breeding LS - Input'!AA72)+('Breeding LS - Input'!$M$73*'Breeding LS - Input'!AA73)+('Breeding LS - Input'!$M$74*'Breeding LS - Input'!AA74)+('Breeding LS - Input'!$M$75*'Breeding LS - Input'!AA75)+('Breeding LS - Input'!$M$76*'Breeding LS - Input'!AA76)+('Breeding LS - Input'!$M$77*'Breeding LS - Input'!AA77)+('Breeding LS - Input'!$M$78*'Breeding LS - Input'!AA78)+('Breeding LS - Input'!$M$79*'Breeding LS - Input'!AA79)</f>
        <v>0</v>
      </c>
      <c r="Q79" s="101">
        <f>('Breeding LS - Input'!$M$72*'Breeding LS - Input'!AB72)+('Breeding LS - Input'!$M$73*'Breeding LS - Input'!AB73)+('Breeding LS - Input'!$M$74*'Breeding LS - Input'!AB74)+('Breeding LS - Input'!$M$75*'Breeding LS - Input'!AB75)+('Breeding LS - Input'!$M$76*'Breeding LS - Input'!AB76)+('Breeding LS - Input'!$M$77*'Breeding LS - Input'!AB77)+('Breeding LS - Input'!$M$78*'Breeding LS - Input'!AB78)+('Breeding LS - Input'!$M$79*'Breeding LS - Input'!AB79)</f>
        <v>0</v>
      </c>
      <c r="R79" s="4"/>
    </row>
    <row r="80" spans="1:18" ht="15" customHeight="1" x14ac:dyDescent="0.25">
      <c r="A80" s="4"/>
      <c r="B80" s="106"/>
      <c r="C80" s="106"/>
      <c r="D80" s="4" t="s">
        <v>374</v>
      </c>
      <c r="E80" s="112">
        <f t="shared" si="12"/>
        <v>0</v>
      </c>
      <c r="F80" s="101">
        <f>('Breeding LS - Input'!$M$96*'Breeding LS - Input'!Q96)+('Breeding LS - Input'!$M$97*'Breeding LS - Input'!Q97)+('Breeding LS - Input'!$M$98*'Breeding LS - Input'!Q98)+('Breeding LS - Input'!$M$99*'Breeding LS - Input'!Q99)+('Breeding LS - Input'!$M$100*'Breeding LS - Input'!Q100)</f>
        <v>0</v>
      </c>
      <c r="G80" s="101">
        <f>('Breeding LS - Input'!$M$96*'Breeding LS - Input'!R96)+('Breeding LS - Input'!$M$97*'Breeding LS - Input'!R97)+('Breeding LS - Input'!$M$98*'Breeding LS - Input'!R98)+('Breeding LS - Input'!$M$99*'Breeding LS - Input'!R99)+('Breeding LS - Input'!$M$100*'Breeding LS - Input'!R100)</f>
        <v>0</v>
      </c>
      <c r="H80" s="101">
        <f>('Breeding LS - Input'!$M$96*'Breeding LS - Input'!S96)+('Breeding LS - Input'!$M$97*'Breeding LS - Input'!S97)+('Breeding LS - Input'!$M$98*'Breeding LS - Input'!S98)+('Breeding LS - Input'!$M$99*'Breeding LS - Input'!S99)+('Breeding LS - Input'!$M$100*'Breeding LS - Input'!S100)</f>
        <v>0</v>
      </c>
      <c r="I80" s="101">
        <f>('Breeding LS - Input'!$M$96*'Breeding LS - Input'!T96)+('Breeding LS - Input'!$M$97*'Breeding LS - Input'!T97)+('Breeding LS - Input'!$M$98*'Breeding LS - Input'!T98)+('Breeding LS - Input'!$M$99*'Breeding LS - Input'!T99)+('Breeding LS - Input'!$M$100*'Breeding LS - Input'!T100)</f>
        <v>0</v>
      </c>
      <c r="J80" s="101">
        <f>('Breeding LS - Input'!$M$96*'Breeding LS - Input'!U96)+('Breeding LS - Input'!$M$97*'Breeding LS - Input'!U97)+('Breeding LS - Input'!$M$98*'Breeding LS - Input'!U98)+('Breeding LS - Input'!$M$99*'Breeding LS - Input'!U99)+('Breeding LS - Input'!$M$100*'Breeding LS - Input'!U100)</f>
        <v>0</v>
      </c>
      <c r="K80" s="101">
        <f>('Breeding LS - Input'!$M$96*'Breeding LS - Input'!V96)+('Breeding LS - Input'!$M$97*'Breeding LS - Input'!V97)+('Breeding LS - Input'!$M$98*'Breeding LS - Input'!V98)+('Breeding LS - Input'!$M$99*'Breeding LS - Input'!V99)+('Breeding LS - Input'!$M$100*'Breeding LS - Input'!V100)</f>
        <v>0</v>
      </c>
      <c r="L80" s="101">
        <f>('Breeding LS - Input'!$M$96*'Breeding LS - Input'!W96)+('Breeding LS - Input'!$M$97*'Breeding LS - Input'!W97)+('Breeding LS - Input'!$M$98*'Breeding LS - Input'!W98)+('Breeding LS - Input'!$M$99*'Breeding LS - Input'!W99)+('Breeding LS - Input'!$M$100*'Breeding LS - Input'!W100)</f>
        <v>0</v>
      </c>
      <c r="M80" s="101">
        <f>('Breeding LS - Input'!$M$96*'Breeding LS - Input'!X96)+('Breeding LS - Input'!$M$97*'Breeding LS - Input'!X97)+('Breeding LS - Input'!$M$98*'Breeding LS - Input'!X98)+('Breeding LS - Input'!$M$99*'Breeding LS - Input'!X99)+('Breeding LS - Input'!$M$100*'Breeding LS - Input'!X100)</f>
        <v>0</v>
      </c>
      <c r="N80" s="101">
        <f>('Breeding LS - Input'!$M$96*'Breeding LS - Input'!Y96)+('Breeding LS - Input'!$M$97*'Breeding LS - Input'!Y97)+('Breeding LS - Input'!$M$98*'Breeding LS - Input'!Y98)+('Breeding LS - Input'!$M$99*'Breeding LS - Input'!Y99)+('Breeding LS - Input'!$M$100*'Breeding LS - Input'!Y100)</f>
        <v>0</v>
      </c>
      <c r="O80" s="101">
        <f>('Breeding LS - Input'!$M$96*'Breeding LS - Input'!Z96)+('Breeding LS - Input'!$M$97*'Breeding LS - Input'!Z97)+('Breeding LS - Input'!$M$98*'Breeding LS - Input'!Z98)+('Breeding LS - Input'!$M$99*'Breeding LS - Input'!Z99)+('Breeding LS - Input'!$M$100*'Breeding LS - Input'!Z100)</f>
        <v>0</v>
      </c>
      <c r="P80" s="101">
        <f>('Breeding LS - Input'!$M$96*'Breeding LS - Input'!AA96)+('Breeding LS - Input'!$M$97*'Breeding LS - Input'!AA97)+('Breeding LS - Input'!$M$98*'Breeding LS - Input'!AA98)+('Breeding LS - Input'!$M$99*'Breeding LS - Input'!AA99)+('Breeding LS - Input'!$M$100*'Breeding LS - Input'!AA100)</f>
        <v>0</v>
      </c>
      <c r="Q80" s="101">
        <f>('Breeding LS - Input'!$M$96*'Breeding LS - Input'!AB96)+('Breeding LS - Input'!$M$97*'Breeding LS - Input'!AB97)+('Breeding LS - Input'!$M$98*'Breeding LS - Input'!AB98)+('Breeding LS - Input'!$M$99*'Breeding LS - Input'!AB99)+('Breeding LS - Input'!$M$100*'Breeding LS - Input'!AB100)</f>
        <v>0</v>
      </c>
      <c r="R80" s="4"/>
    </row>
    <row r="81" spans="1:18" ht="15" customHeight="1" x14ac:dyDescent="0.25">
      <c r="A81" s="4"/>
      <c r="B81" s="106"/>
      <c r="C81" s="106"/>
      <c r="D81" s="4" t="s">
        <v>633</v>
      </c>
      <c r="E81" s="112">
        <f t="shared" si="12"/>
        <v>0</v>
      </c>
      <c r="F81" s="132">
        <f>('Breeding LS - Input'!$M$107*'Breeding LS - Input'!Q107)+('Breeding LS - Input'!$M$108*'Breeding LS - Input'!Q108)+('Breeding LS - Input'!$M$109*'Breeding LS - Input'!Q108)</f>
        <v>0</v>
      </c>
      <c r="G81" s="132">
        <f>('Breeding LS - Input'!$M$107*'Breeding LS - Input'!R107)+('Breeding LS - Input'!$M$108*'Breeding LS - Input'!R108)+('Breeding LS - Input'!$M$109*'Breeding LS - Input'!R108)</f>
        <v>0</v>
      </c>
      <c r="H81" s="132">
        <f>('Breeding LS - Input'!$M$107*'Breeding LS - Input'!S107)+('Breeding LS - Input'!$M$108*'Breeding LS - Input'!S108)+('Breeding LS - Input'!$M$109*'Breeding LS - Input'!S108)</f>
        <v>0</v>
      </c>
      <c r="I81" s="132">
        <f>('Breeding LS - Input'!$M$107*'Breeding LS - Input'!T107)+('Breeding LS - Input'!$M$108*'Breeding LS - Input'!T108)+('Breeding LS - Input'!$M$109*'Breeding LS - Input'!T108)</f>
        <v>0</v>
      </c>
      <c r="J81" s="132">
        <f>('Breeding LS - Input'!$M$107*'Breeding LS - Input'!U107)+('Breeding LS - Input'!$M$108*'Breeding LS - Input'!U108)+('Breeding LS - Input'!$M$109*'Breeding LS - Input'!U108)</f>
        <v>0</v>
      </c>
      <c r="K81" s="132">
        <f>('Breeding LS - Input'!$M$107*'Breeding LS - Input'!V107)+('Breeding LS - Input'!$M$108*'Breeding LS - Input'!V108)+('Breeding LS - Input'!$M$109*'Breeding LS - Input'!V108)</f>
        <v>0</v>
      </c>
      <c r="L81" s="132">
        <f>('Breeding LS - Input'!$M$107*'Breeding LS - Input'!W107)+('Breeding LS - Input'!$M$108*'Breeding LS - Input'!W108)+('Breeding LS - Input'!$M$109*'Breeding LS - Input'!W108)</f>
        <v>0</v>
      </c>
      <c r="M81" s="132">
        <f>('Breeding LS - Input'!$M$107*'Breeding LS - Input'!X107)+('Breeding LS - Input'!$M$108*'Breeding LS - Input'!X108)+('Breeding LS - Input'!$M$109*'Breeding LS - Input'!X108)</f>
        <v>0</v>
      </c>
      <c r="N81" s="132">
        <f>('Breeding LS - Input'!$M$107*'Breeding LS - Input'!Y107)+('Breeding LS - Input'!$M$108*'Breeding LS - Input'!Y108)+('Breeding LS - Input'!$M$109*'Breeding LS - Input'!Y108)</f>
        <v>0</v>
      </c>
      <c r="O81" s="132">
        <f>('Breeding LS - Input'!$M$107*'Breeding LS - Input'!Z107)+('Breeding LS - Input'!$M$108*'Breeding LS - Input'!Z108)+('Breeding LS - Input'!$M$109*'Breeding LS - Input'!Z108)</f>
        <v>0</v>
      </c>
      <c r="P81" s="132">
        <f>('Breeding LS - Input'!$M$107*'Breeding LS - Input'!AA107)+('Breeding LS - Input'!$M$108*'Breeding LS - Input'!AA108)+('Breeding LS - Input'!$M$109*'Breeding LS - Input'!AA108)</f>
        <v>0</v>
      </c>
      <c r="Q81" s="132">
        <f>('Breeding LS - Input'!$M$107*'Breeding LS - Input'!AB107)+('Breeding LS - Input'!$M$108*'Breeding LS - Input'!AB108)+('Breeding LS - Input'!$M$109*'Breeding LS - Input'!AB108)</f>
        <v>0</v>
      </c>
      <c r="R81" s="4"/>
    </row>
    <row r="82" spans="1:18" ht="15" customHeight="1" x14ac:dyDescent="0.25">
      <c r="A82" s="4"/>
      <c r="B82" s="106"/>
      <c r="C82" s="106"/>
      <c r="D82" s="4" t="s">
        <v>3</v>
      </c>
      <c r="E82" s="112">
        <f t="shared" si="12"/>
        <v>0</v>
      </c>
      <c r="F82" s="101">
        <f>('Breeding LS - Input'!$M$116*'Breeding LS - Input'!Q116)+('Breeding LS - Input'!$M$117*'Breeding LS - Input'!Q117)+('Breeding LS - Input'!$M$118*'Breeding LS - Input'!Q118)+('Breeding LS - Input'!$M$119*'Breeding LS - Input'!Q119)</f>
        <v>0</v>
      </c>
      <c r="G82" s="101">
        <f>('Breeding LS - Input'!$M$116*'Breeding LS - Input'!R116)+('Breeding LS - Input'!$M$117*'Breeding LS - Input'!R117)+('Breeding LS - Input'!$M$118*'Breeding LS - Input'!R118)+('Breeding LS - Input'!$M$119*'Breeding LS - Input'!R119)</f>
        <v>0</v>
      </c>
      <c r="H82" s="101">
        <f>('Breeding LS - Input'!$M$116*'Breeding LS - Input'!S116)+('Breeding LS - Input'!$M$117*'Breeding LS - Input'!S117)+('Breeding LS - Input'!$M$118*'Breeding LS - Input'!S118)+('Breeding LS - Input'!$M$119*'Breeding LS - Input'!S119)</f>
        <v>0</v>
      </c>
      <c r="I82" s="101">
        <f>('Breeding LS - Input'!$M$116*'Breeding LS - Input'!T116)+('Breeding LS - Input'!$M$117*'Breeding LS - Input'!T117)+('Breeding LS - Input'!$M$118*'Breeding LS - Input'!T118)+('Breeding LS - Input'!$M$119*'Breeding LS - Input'!T119)</f>
        <v>0</v>
      </c>
      <c r="J82" s="101">
        <f>('Breeding LS - Input'!$M$116*'Breeding LS - Input'!U116)+('Breeding LS - Input'!$M$117*'Breeding LS - Input'!U117)+('Breeding LS - Input'!$M$118*'Breeding LS - Input'!U118)+('Breeding LS - Input'!$M$119*'Breeding LS - Input'!U119)</f>
        <v>0</v>
      </c>
      <c r="K82" s="101">
        <f>('Breeding LS - Input'!$M$116*'Breeding LS - Input'!V116)+('Breeding LS - Input'!$M$117*'Breeding LS - Input'!V117)+('Breeding LS - Input'!$M$118*'Breeding LS - Input'!V118)+('Breeding LS - Input'!$M$119*'Breeding LS - Input'!V119)</f>
        <v>0</v>
      </c>
      <c r="L82" s="101">
        <f>('Breeding LS - Input'!$M$116*'Breeding LS - Input'!W116)+('Breeding LS - Input'!$M$117*'Breeding LS - Input'!W117)+('Breeding LS - Input'!$M$118*'Breeding LS - Input'!W118)+('Breeding LS - Input'!$M$119*'Breeding LS - Input'!W119)</f>
        <v>0</v>
      </c>
      <c r="M82" s="101">
        <f>('Breeding LS - Input'!$M$116*'Breeding LS - Input'!X116)+('Breeding LS - Input'!$M$117*'Breeding LS - Input'!X117)+('Breeding LS - Input'!$M$118*'Breeding LS - Input'!X118)+('Breeding LS - Input'!$M$119*'Breeding LS - Input'!X119)</f>
        <v>0</v>
      </c>
      <c r="N82" s="101">
        <f>('Breeding LS - Input'!$M$116*'Breeding LS - Input'!Y116)+('Breeding LS - Input'!$M$117*'Breeding LS - Input'!Y117)+('Breeding LS - Input'!$M$118*'Breeding LS - Input'!Y118)+('Breeding LS - Input'!$M$119*'Breeding LS - Input'!Y119)</f>
        <v>0</v>
      </c>
      <c r="O82" s="101">
        <f>('Breeding LS - Input'!$M$116*'Breeding LS - Input'!Z116)+('Breeding LS - Input'!$M$117*'Breeding LS - Input'!Z117)+('Breeding LS - Input'!$M$118*'Breeding LS - Input'!Z118)+('Breeding LS - Input'!$M$119*'Breeding LS - Input'!Z119)</f>
        <v>0</v>
      </c>
      <c r="P82" s="101">
        <f>('Breeding LS - Input'!$M$116*'Breeding LS - Input'!AA116)+('Breeding LS - Input'!$M$117*'Breeding LS - Input'!AA117)+('Breeding LS - Input'!$M$118*'Breeding LS - Input'!AA118)+('Breeding LS - Input'!$M$119*'Breeding LS - Input'!AA119)</f>
        <v>0</v>
      </c>
      <c r="Q82" s="101">
        <f>('Breeding LS - Input'!$M$116*'Breeding LS - Input'!AB116)+('Breeding LS - Input'!$M$117*'Breeding LS - Input'!AB117)+('Breeding LS - Input'!$M$118*'Breeding LS - Input'!AB118)+('Breeding LS - Input'!$M$119*'Breeding LS - Input'!AB119)</f>
        <v>0</v>
      </c>
      <c r="R82" s="4"/>
    </row>
    <row r="83" spans="1:18" ht="15" customHeight="1" x14ac:dyDescent="0.25">
      <c r="A83" s="4"/>
      <c r="B83" s="106"/>
      <c r="C83" s="107" t="s">
        <v>614</v>
      </c>
      <c r="D83" s="4"/>
      <c r="E83" s="112"/>
      <c r="F83" s="101"/>
      <c r="G83" s="101"/>
      <c r="H83" s="101"/>
      <c r="I83" s="101"/>
      <c r="J83" s="101"/>
      <c r="K83" s="101"/>
      <c r="L83" s="101"/>
      <c r="M83" s="101"/>
      <c r="N83" s="101"/>
      <c r="O83" s="101"/>
      <c r="P83" s="101"/>
      <c r="Q83" s="101"/>
      <c r="R83" s="4"/>
    </row>
    <row r="84" spans="1:18" ht="15" customHeight="1" x14ac:dyDescent="0.25">
      <c r="A84" s="4"/>
      <c r="B84" s="106"/>
      <c r="C84" s="106"/>
      <c r="D84" s="4" t="s">
        <v>616</v>
      </c>
      <c r="E84" s="112">
        <f t="shared" si="12"/>
        <v>0</v>
      </c>
      <c r="F84" s="101">
        <f>('Grazing LS - Input'!$N$24*'Grazing LS - Input'!R24)+('Grazing LS - Input'!$N$26*'Grazing LS - Input'!R26)+('Grazing LS - Input'!$N$27*'Grazing LS - Input'!R27)+('Grazing LS - Input'!$N$28*'Grazing LS - Input'!R28)</f>
        <v>0</v>
      </c>
      <c r="G84" s="101">
        <f>('Grazing LS - Input'!$N$24*'Grazing LS - Input'!S24)+('Grazing LS - Input'!$N$26*'Grazing LS - Input'!S26)+('Grazing LS - Input'!$N$27*'Grazing LS - Input'!S27)+('Grazing LS - Input'!$N$28*'Grazing LS - Input'!S28)</f>
        <v>0</v>
      </c>
      <c r="H84" s="101">
        <f>('Grazing LS - Input'!$N$24*'Grazing LS - Input'!T24)+('Grazing LS - Input'!$N$26*'Grazing LS - Input'!T26)+('Grazing LS - Input'!$N$27*'Grazing LS - Input'!T27)+('Grazing LS - Input'!$N$28*'Grazing LS - Input'!T28)</f>
        <v>0</v>
      </c>
      <c r="I84" s="101">
        <f>('Grazing LS - Input'!$N$24*'Grazing LS - Input'!U24)+('Grazing LS - Input'!$N$26*'Grazing LS - Input'!U26)+('Grazing LS - Input'!$N$27*'Grazing LS - Input'!U27)+('Grazing LS - Input'!$N$28*'Grazing LS - Input'!U28)</f>
        <v>0</v>
      </c>
      <c r="J84" s="101">
        <f>('Grazing LS - Input'!$N$24*'Grazing LS - Input'!V24)+('Grazing LS - Input'!$N$26*'Grazing LS - Input'!V26)+('Grazing LS - Input'!$N$27*'Grazing LS - Input'!V27)+('Grazing LS - Input'!$N$28*'Grazing LS - Input'!V28)</f>
        <v>0</v>
      </c>
      <c r="K84" s="101">
        <f>('Grazing LS - Input'!$N$24*'Grazing LS - Input'!W24)+('Grazing LS - Input'!$N$26*'Grazing LS - Input'!W26)+('Grazing LS - Input'!$N$27*'Grazing LS - Input'!W27)+('Grazing LS - Input'!$N$28*'Grazing LS - Input'!W28)</f>
        <v>0</v>
      </c>
      <c r="L84" s="101">
        <f>('Grazing LS - Input'!$N$24*'Grazing LS - Input'!X24)+('Grazing LS - Input'!$N$26*'Grazing LS - Input'!X26)+('Grazing LS - Input'!$N$27*'Grazing LS - Input'!X27)+('Grazing LS - Input'!$N$28*'Grazing LS - Input'!X28)</f>
        <v>0</v>
      </c>
      <c r="M84" s="101">
        <f>('Grazing LS - Input'!$N$24*'Grazing LS - Input'!Y24)+('Grazing LS - Input'!$N$26*'Grazing LS - Input'!Y26)+('Grazing LS - Input'!$N$27*'Grazing LS - Input'!Y27)+('Grazing LS - Input'!$N$28*'Grazing LS - Input'!Y28)</f>
        <v>0</v>
      </c>
      <c r="N84" s="101">
        <f>('Grazing LS - Input'!$N$24*'Grazing LS - Input'!Z24)+('Grazing LS - Input'!$N$26*'Grazing LS - Input'!Z26)+('Grazing LS - Input'!$N$27*'Grazing LS - Input'!Z27)+('Grazing LS - Input'!$N$28*'Grazing LS - Input'!Z28)</f>
        <v>0</v>
      </c>
      <c r="O84" s="101">
        <f>('Grazing LS - Input'!$N$24*'Grazing LS - Input'!AA24)+('Grazing LS - Input'!$N$26*'Grazing LS - Input'!AA26)+('Grazing LS - Input'!$N$27*'Grazing LS - Input'!AA27)+('Grazing LS - Input'!$N$28*'Grazing LS - Input'!AA28)</f>
        <v>0</v>
      </c>
      <c r="P84" s="101">
        <f>('Grazing LS - Input'!$N$24*'Grazing LS - Input'!AB24)+('Grazing LS - Input'!$N$26*'Grazing LS - Input'!AB26)+('Grazing LS - Input'!$N$27*'Grazing LS - Input'!AB27)+('Grazing LS - Input'!$N$28*'Grazing LS - Input'!AB28)</f>
        <v>0</v>
      </c>
      <c r="Q84" s="101">
        <f>('Grazing LS - Input'!$N$24*'Grazing LS - Input'!AC24)+('Grazing LS - Input'!$N$26*'Grazing LS - Input'!AC26)+('Grazing LS - Input'!$N$27*'Grazing LS - Input'!AC27)+('Grazing LS - Input'!$N$28*'Grazing LS - Input'!AC28)</f>
        <v>0</v>
      </c>
      <c r="R84" s="4"/>
    </row>
    <row r="85" spans="1:18" ht="15" customHeight="1" x14ac:dyDescent="0.25">
      <c r="A85" s="4"/>
      <c r="B85" s="106"/>
      <c r="C85" s="106"/>
      <c r="D85" s="4" t="s">
        <v>617</v>
      </c>
      <c r="E85" s="112">
        <f t="shared" si="12"/>
        <v>0</v>
      </c>
      <c r="F85" s="101">
        <f>('Grazing LS - Input'!$N$35*'Grazing LS - Input'!R35)+('Grazing LS - Input'!$N$36*'Grazing LS - Input'!R36)+('Grazing LS - Input'!$N$37*'Grazing LS - Input'!R37)+('Grazing LS - Input'!$N$38*'Grazing LS - Input'!R38)+('Grazing LS - Input'!$N$39*'Grazing LS - Input'!R39)</f>
        <v>0</v>
      </c>
      <c r="G85" s="101">
        <f>('Grazing LS - Input'!$N$35*'Grazing LS - Input'!S35)+('Grazing LS - Input'!$N$36*'Grazing LS - Input'!S36)+('Grazing LS - Input'!$N$37*'Grazing LS - Input'!S37)+('Grazing LS - Input'!$N$38*'Grazing LS - Input'!S38)+('Grazing LS - Input'!$N$39*'Grazing LS - Input'!S39)</f>
        <v>0</v>
      </c>
      <c r="H85" s="101">
        <f>('Grazing LS - Input'!$N$35*'Grazing LS - Input'!T35)+('Grazing LS - Input'!$N$36*'Grazing LS - Input'!T36)+('Grazing LS - Input'!$N$37*'Grazing LS - Input'!T37)+('Grazing LS - Input'!$N$38*'Grazing LS - Input'!T38)+('Grazing LS - Input'!$N$39*'Grazing LS - Input'!T39)</f>
        <v>0</v>
      </c>
      <c r="I85" s="101">
        <f>('Grazing LS - Input'!$N$35*'Grazing LS - Input'!U35)+('Grazing LS - Input'!$N$36*'Grazing LS - Input'!U36)+('Grazing LS - Input'!$N$37*'Grazing LS - Input'!U37)+('Grazing LS - Input'!$N$38*'Grazing LS - Input'!U38)+('Grazing LS - Input'!$N$39*'Grazing LS - Input'!U39)</f>
        <v>0</v>
      </c>
      <c r="J85" s="101">
        <f>('Grazing LS - Input'!$N$35*'Grazing LS - Input'!V35)+('Grazing LS - Input'!$N$36*'Grazing LS - Input'!V36)+('Grazing LS - Input'!$N$37*'Grazing LS - Input'!V37)+('Grazing LS - Input'!$N$38*'Grazing LS - Input'!V38)+('Grazing LS - Input'!$N$39*'Grazing LS - Input'!V39)</f>
        <v>0</v>
      </c>
      <c r="K85" s="101">
        <f>('Grazing LS - Input'!$N$35*'Grazing LS - Input'!W35)+('Grazing LS - Input'!$N$36*'Grazing LS - Input'!W36)+('Grazing LS - Input'!$N$37*'Grazing LS - Input'!W37)+('Grazing LS - Input'!$N$38*'Grazing LS - Input'!W38)+('Grazing LS - Input'!$N$39*'Grazing LS - Input'!W39)</f>
        <v>0</v>
      </c>
      <c r="L85" s="101">
        <f>('Grazing LS - Input'!$N$35*'Grazing LS - Input'!X35)+('Grazing LS - Input'!$N$36*'Grazing LS - Input'!X36)+('Grazing LS - Input'!$N$37*'Grazing LS - Input'!X37)+('Grazing LS - Input'!$N$38*'Grazing LS - Input'!X38)+('Grazing LS - Input'!$N$39*'Grazing LS - Input'!X39)</f>
        <v>0</v>
      </c>
      <c r="M85" s="101">
        <f>('Grazing LS - Input'!$N$35*'Grazing LS - Input'!Y35)+('Grazing LS - Input'!$N$36*'Grazing LS - Input'!Y36)+('Grazing LS - Input'!$N$37*'Grazing LS - Input'!Y37)+('Grazing LS - Input'!$N$38*'Grazing LS - Input'!Y38)+('Grazing LS - Input'!$N$39*'Grazing LS - Input'!Y39)</f>
        <v>0</v>
      </c>
      <c r="N85" s="101">
        <f>('Grazing LS - Input'!$N$35*'Grazing LS - Input'!Z35)+('Grazing LS - Input'!$N$36*'Grazing LS - Input'!Z36)+('Grazing LS - Input'!$N$37*'Grazing LS - Input'!Z37)+('Grazing LS - Input'!$N$38*'Grazing LS - Input'!Z38)+('Grazing LS - Input'!$N$39*'Grazing LS - Input'!Z39)</f>
        <v>0</v>
      </c>
      <c r="O85" s="101">
        <f>('Grazing LS - Input'!$N$35*'Grazing LS - Input'!AA35)+('Grazing LS - Input'!$N$36*'Grazing LS - Input'!AA36)+('Grazing LS - Input'!$N$37*'Grazing LS - Input'!AA37)+('Grazing LS - Input'!$N$38*'Grazing LS - Input'!AA38)+('Grazing LS - Input'!$N$39*'Grazing LS - Input'!AA39)</f>
        <v>0</v>
      </c>
      <c r="P85" s="101">
        <f>('Grazing LS - Input'!$N$35*'Grazing LS - Input'!AB35)+('Grazing LS - Input'!$N$36*'Grazing LS - Input'!AB36)+('Grazing LS - Input'!$N$37*'Grazing LS - Input'!AB37)+('Grazing LS - Input'!$N$38*'Grazing LS - Input'!AB38)+('Grazing LS - Input'!$N$39*'Grazing LS - Input'!AB39)</f>
        <v>0</v>
      </c>
      <c r="Q85" s="101">
        <f>('Grazing LS - Input'!$N$35*'Grazing LS - Input'!AC35)+('Grazing LS - Input'!$N$36*'Grazing LS - Input'!AC36)+('Grazing LS - Input'!$N$37*'Grazing LS - Input'!AC37)+('Grazing LS - Input'!$N$38*'Grazing LS - Input'!AC38)+('Grazing LS - Input'!$N$39*'Grazing LS - Input'!AC39)</f>
        <v>0</v>
      </c>
      <c r="R85" s="4"/>
    </row>
    <row r="86" spans="1:18" ht="15" customHeight="1" x14ac:dyDescent="0.25">
      <c r="A86" s="4"/>
      <c r="B86" s="106"/>
      <c r="C86" s="106"/>
      <c r="D86" s="4" t="s">
        <v>618</v>
      </c>
      <c r="E86" s="112">
        <f t="shared" si="12"/>
        <v>0</v>
      </c>
      <c r="F86" s="101">
        <f>('Grazing LS - Input'!$N$46*'Grazing LS - Input'!R46)+('Grazing LS - Input'!$N$47*'Grazing LS - Input'!R47)+('Grazing LS - Input'!$N$48*'Grazing LS - Input'!R48)+('Grazing LS - Input'!$N$49*'Grazing LS - Input'!R49)+('Grazing LS - Input'!$N$50*'Grazing LS - Input'!R50)+('Grazing LS - Input'!$N$51*'Grazing LS - Input'!R51)+('Grazing LS - Input'!$N$52*'Grazing LS - Input'!R52)</f>
        <v>0</v>
      </c>
      <c r="G86" s="101">
        <f>('Grazing LS - Input'!$N$46*'Grazing LS - Input'!S46)+('Grazing LS - Input'!$N$47*'Grazing LS - Input'!S47)+('Grazing LS - Input'!$N$48*'Grazing LS - Input'!S48)+('Grazing LS - Input'!$N$49*'Grazing LS - Input'!S49)+('Grazing LS - Input'!$N$50*'Grazing LS - Input'!S50)+('Grazing LS - Input'!$N$51*'Grazing LS - Input'!S51)+('Grazing LS - Input'!$N$52*'Grazing LS - Input'!S52)</f>
        <v>0</v>
      </c>
      <c r="H86" s="101">
        <f>('Grazing LS - Input'!$N$46*'Grazing LS - Input'!T46)+('Grazing LS - Input'!$N$47*'Grazing LS - Input'!T47)+('Grazing LS - Input'!$N$48*'Grazing LS - Input'!T48)+('Grazing LS - Input'!$N$49*'Grazing LS - Input'!T49)+('Grazing LS - Input'!$N$50*'Grazing LS - Input'!T50)+('Grazing LS - Input'!$N$51*'Grazing LS - Input'!T51)+('Grazing LS - Input'!$N$52*'Grazing LS - Input'!T52)</f>
        <v>0</v>
      </c>
      <c r="I86" s="101">
        <f>('Grazing LS - Input'!$N$46*'Grazing LS - Input'!U46)+('Grazing LS - Input'!$N$47*'Grazing LS - Input'!U47)+('Grazing LS - Input'!$N$48*'Grazing LS - Input'!U48)+('Grazing LS - Input'!$N$49*'Grazing LS - Input'!U49)+('Grazing LS - Input'!$N$50*'Grazing LS - Input'!U50)+('Grazing LS - Input'!$N$51*'Grazing LS - Input'!U51)+('Grazing LS - Input'!$N$52*'Grazing LS - Input'!U52)</f>
        <v>0</v>
      </c>
      <c r="J86" s="101">
        <f>('Grazing LS - Input'!$N$46*'Grazing LS - Input'!V46)+('Grazing LS - Input'!$N$47*'Grazing LS - Input'!V47)+('Grazing LS - Input'!$N$48*'Grazing LS - Input'!V48)+('Grazing LS - Input'!$N$49*'Grazing LS - Input'!V49)+('Grazing LS - Input'!$N$50*'Grazing LS - Input'!V50)+('Grazing LS - Input'!$N$51*'Grazing LS - Input'!V51)+('Grazing LS - Input'!$N$52*'Grazing LS - Input'!V52)</f>
        <v>0</v>
      </c>
      <c r="K86" s="101">
        <f>('Grazing LS - Input'!$N$46*'Grazing LS - Input'!W46)+('Grazing LS - Input'!$N$47*'Grazing LS - Input'!W47)+('Grazing LS - Input'!$N$48*'Grazing LS - Input'!W48)+('Grazing LS - Input'!$N$49*'Grazing LS - Input'!W49)+('Grazing LS - Input'!$N$50*'Grazing LS - Input'!W50)+('Grazing LS - Input'!$N$51*'Grazing LS - Input'!W51)+('Grazing LS - Input'!$N$52*'Grazing LS - Input'!W52)</f>
        <v>0</v>
      </c>
      <c r="L86" s="101">
        <f>('Grazing LS - Input'!$N$46*'Grazing LS - Input'!X46)+('Grazing LS - Input'!$N$47*'Grazing LS - Input'!X47)+('Grazing LS - Input'!$N$48*'Grazing LS - Input'!X48)+('Grazing LS - Input'!$N$49*'Grazing LS - Input'!X49)+('Grazing LS - Input'!$N$50*'Grazing LS - Input'!X50)+('Grazing LS - Input'!$N$51*'Grazing LS - Input'!X51)+('Grazing LS - Input'!$N$52*'Grazing LS - Input'!X52)</f>
        <v>0</v>
      </c>
      <c r="M86" s="101">
        <f>('Grazing LS - Input'!$N$46*'Grazing LS - Input'!Y46)+('Grazing LS - Input'!$N$47*'Grazing LS - Input'!Y47)+('Grazing LS - Input'!$N$48*'Grazing LS - Input'!Y48)+('Grazing LS - Input'!$N$49*'Grazing LS - Input'!Y49)+('Grazing LS - Input'!$N$50*'Grazing LS - Input'!Y50)+('Grazing LS - Input'!$N$51*'Grazing LS - Input'!Y51)+('Grazing LS - Input'!$N$52*'Grazing LS - Input'!Y52)</f>
        <v>0</v>
      </c>
      <c r="N86" s="101">
        <f>('Grazing LS - Input'!$N$46*'Grazing LS - Input'!Z46)+('Grazing LS - Input'!$N$47*'Grazing LS - Input'!Z47)+('Grazing LS - Input'!$N$48*'Grazing LS - Input'!Z48)+('Grazing LS - Input'!$N$49*'Grazing LS - Input'!Z49)+('Grazing LS - Input'!$N$50*'Grazing LS - Input'!Z50)+('Grazing LS - Input'!$N$51*'Grazing LS - Input'!Z51)+('Grazing LS - Input'!$N$52*'Grazing LS - Input'!Z52)</f>
        <v>0</v>
      </c>
      <c r="O86" s="101">
        <f>('Grazing LS - Input'!$N$46*'Grazing LS - Input'!AA46)+('Grazing LS - Input'!$N$47*'Grazing LS - Input'!AA47)+('Grazing LS - Input'!$N$48*'Grazing LS - Input'!AA48)+('Grazing LS - Input'!$N$49*'Grazing LS - Input'!AA49)+('Grazing LS - Input'!$N$50*'Grazing LS - Input'!AA50)+('Grazing LS - Input'!$N$51*'Grazing LS - Input'!AA51)+('Grazing LS - Input'!$N$52*'Grazing LS - Input'!AA52)</f>
        <v>0</v>
      </c>
      <c r="P86" s="101">
        <f>('Grazing LS - Input'!$N$46*'Grazing LS - Input'!AB46)+('Grazing LS - Input'!$N$47*'Grazing LS - Input'!AB47)+('Grazing LS - Input'!$N$48*'Grazing LS - Input'!AB48)+('Grazing LS - Input'!$N$49*'Grazing LS - Input'!AB49)+('Grazing LS - Input'!$N$50*'Grazing LS - Input'!AB50)+('Grazing LS - Input'!$N$51*'Grazing LS - Input'!AB51)+('Grazing LS - Input'!$N$52*'Grazing LS - Input'!AB52)</f>
        <v>0</v>
      </c>
      <c r="Q86" s="101">
        <f>('Grazing LS - Input'!$N$46*'Grazing LS - Input'!AC46)+('Grazing LS - Input'!$N$47*'Grazing LS - Input'!AC47)+('Grazing LS - Input'!$N$48*'Grazing LS - Input'!AC48)+('Grazing LS - Input'!$N$49*'Grazing LS - Input'!AC49)+('Grazing LS - Input'!$N$50*'Grazing LS - Input'!AC50)+('Grazing LS - Input'!$N$51*'Grazing LS - Input'!AC51)+('Grazing LS - Input'!$N$52*'Grazing LS - Input'!AC52)</f>
        <v>0</v>
      </c>
      <c r="R86" s="4"/>
    </row>
    <row r="87" spans="1:18" ht="15" customHeight="1" x14ac:dyDescent="0.25">
      <c r="A87" s="4"/>
      <c r="B87" s="106"/>
      <c r="C87" s="106"/>
      <c r="D87" s="4" t="s">
        <v>374</v>
      </c>
      <c r="E87" s="112">
        <f t="shared" si="12"/>
        <v>0</v>
      </c>
      <c r="F87" s="101">
        <f>('Grazing LS - Input'!$N$59*'Grazing LS - Input'!R59)+('Grazing LS - Input'!$N$60*'Grazing LS - Input'!R60)+('Grazing LS - Input'!$N$61*'Grazing LS - Input'!R61)+('Grazing LS - Input'!$N$62*'Grazing LS - Input'!R62)+('Grazing LS - Input'!$N$63*'Grazing LS - Input'!R63)</f>
        <v>0</v>
      </c>
      <c r="G87" s="101">
        <f>('Grazing LS - Input'!$N$59*'Grazing LS - Input'!S59)+('Grazing LS - Input'!$N$60*'Grazing LS - Input'!S60)+('Grazing LS - Input'!$N$61*'Grazing LS - Input'!S61)+('Grazing LS - Input'!$N$62*'Grazing LS - Input'!S62)+('Grazing LS - Input'!$N$63*'Grazing LS - Input'!S63)</f>
        <v>0</v>
      </c>
      <c r="H87" s="101">
        <f>('Grazing LS - Input'!$N$59*'Grazing LS - Input'!T59)+('Grazing LS - Input'!$N$60*'Grazing LS - Input'!T60)+('Grazing LS - Input'!$N$61*'Grazing LS - Input'!T61)+('Grazing LS - Input'!$N$62*'Grazing LS - Input'!T62)+('Grazing LS - Input'!$N$63*'Grazing LS - Input'!T63)</f>
        <v>0</v>
      </c>
      <c r="I87" s="101">
        <f>('Grazing LS - Input'!$N$59*'Grazing LS - Input'!U59)+('Grazing LS - Input'!$N$60*'Grazing LS - Input'!U60)+('Grazing LS - Input'!$N$61*'Grazing LS - Input'!U61)+('Grazing LS - Input'!$N$62*'Grazing LS - Input'!U62)+('Grazing LS - Input'!$N$63*'Grazing LS - Input'!U63)</f>
        <v>0</v>
      </c>
      <c r="J87" s="101">
        <f>('Grazing LS - Input'!$N$59*'Grazing LS - Input'!V59)+('Grazing LS - Input'!$N$60*'Grazing LS - Input'!V60)+('Grazing LS - Input'!$N$61*'Grazing LS - Input'!V61)+('Grazing LS - Input'!$N$62*'Grazing LS - Input'!V62)+('Grazing LS - Input'!$N$63*'Grazing LS - Input'!V63)</f>
        <v>0</v>
      </c>
      <c r="K87" s="101">
        <f>('Grazing LS - Input'!$N$59*'Grazing LS - Input'!W59)+('Grazing LS - Input'!$N$60*'Grazing LS - Input'!W60)+('Grazing LS - Input'!$N$61*'Grazing LS - Input'!W61)+('Grazing LS - Input'!$N$62*'Grazing LS - Input'!W62)+('Grazing LS - Input'!$N$63*'Grazing LS - Input'!W63)</f>
        <v>0</v>
      </c>
      <c r="L87" s="101">
        <f>('Grazing LS - Input'!$N$59*'Grazing LS - Input'!X59)+('Grazing LS - Input'!$N$60*'Grazing LS - Input'!X60)+('Grazing LS - Input'!$N$61*'Grazing LS - Input'!X61)+('Grazing LS - Input'!$N$62*'Grazing LS - Input'!X62)+('Grazing LS - Input'!$N$63*'Grazing LS - Input'!X63)</f>
        <v>0</v>
      </c>
      <c r="M87" s="101">
        <f>('Grazing LS - Input'!$N$59*'Grazing LS - Input'!Y59)+('Grazing LS - Input'!$N$60*'Grazing LS - Input'!Y60)+('Grazing LS - Input'!$N$61*'Grazing LS - Input'!Y61)+('Grazing LS - Input'!$N$62*'Grazing LS - Input'!Y62)+('Grazing LS - Input'!$N$63*'Grazing LS - Input'!Y63)</f>
        <v>0</v>
      </c>
      <c r="N87" s="101">
        <f>('Grazing LS - Input'!$N$59*'Grazing LS - Input'!Z59)+('Grazing LS - Input'!$N$60*'Grazing LS - Input'!Z60)+('Grazing LS - Input'!$N$61*'Grazing LS - Input'!Z61)+('Grazing LS - Input'!$N$62*'Grazing LS - Input'!Z62)+('Grazing LS - Input'!$N$63*'Grazing LS - Input'!Z63)</f>
        <v>0</v>
      </c>
      <c r="O87" s="101">
        <f>('Grazing LS - Input'!$N$59*'Grazing LS - Input'!AA59)+('Grazing LS - Input'!$N$60*'Grazing LS - Input'!AA60)+('Grazing LS - Input'!$N$61*'Grazing LS - Input'!AA61)+('Grazing LS - Input'!$N$62*'Grazing LS - Input'!AA62)+('Grazing LS - Input'!$N$63*'Grazing LS - Input'!AA63)</f>
        <v>0</v>
      </c>
      <c r="P87" s="101">
        <f>('Grazing LS - Input'!$N$59*'Grazing LS - Input'!AB59)+('Grazing LS - Input'!$N$60*'Grazing LS - Input'!AB60)+('Grazing LS - Input'!$N$61*'Grazing LS - Input'!AB61)+('Grazing LS - Input'!$N$62*'Grazing LS - Input'!AB62)+('Grazing LS - Input'!$N$63*'Grazing LS - Input'!AB63)</f>
        <v>0</v>
      </c>
      <c r="Q87" s="101">
        <f>('Grazing LS - Input'!$N$59*'Grazing LS - Input'!AC59)+('Grazing LS - Input'!$N$60*'Grazing LS - Input'!AC60)+('Grazing LS - Input'!$N$61*'Grazing LS - Input'!AC61)+('Grazing LS - Input'!$N$62*'Grazing LS - Input'!AC62)+('Grazing LS - Input'!$N$63*'Grazing LS - Input'!AC63)</f>
        <v>0</v>
      </c>
      <c r="R87" s="4"/>
    </row>
    <row r="88" spans="1:18" ht="15" customHeight="1" x14ac:dyDescent="0.25">
      <c r="A88" s="4"/>
      <c r="B88" s="106"/>
      <c r="C88" s="106"/>
      <c r="D88" s="4" t="s">
        <v>633</v>
      </c>
      <c r="E88" s="112">
        <f t="shared" si="12"/>
        <v>0</v>
      </c>
      <c r="F88" s="132">
        <f>+('Grazing LS - Input'!$N$70*'Grazing LS - Input'!R70)+('Grazing LS - Input'!$N$71*'Grazing LS - Input'!R71)</f>
        <v>0</v>
      </c>
      <c r="G88" s="132">
        <f>+('Grazing LS - Input'!$N$70*'Grazing LS - Input'!S70)+('Grazing LS - Input'!$N$71*'Grazing LS - Input'!S71)</f>
        <v>0</v>
      </c>
      <c r="H88" s="132">
        <f>+('Grazing LS - Input'!$N$70*'Grazing LS - Input'!T70)+('Grazing LS - Input'!$N$71*'Grazing LS - Input'!T71)</f>
        <v>0</v>
      </c>
      <c r="I88" s="132">
        <f>+('Grazing LS - Input'!$N$70*'Grazing LS - Input'!U70)+('Grazing LS - Input'!$N$71*'Grazing LS - Input'!U71)</f>
        <v>0</v>
      </c>
      <c r="J88" s="132">
        <f>+('Grazing LS - Input'!$N$70*'Grazing LS - Input'!V70)+('Grazing LS - Input'!$N$71*'Grazing LS - Input'!V71)</f>
        <v>0</v>
      </c>
      <c r="K88" s="132">
        <f>+('Grazing LS - Input'!$N$70*'Grazing LS - Input'!W70)+('Grazing LS - Input'!$N$71*'Grazing LS - Input'!W71)</f>
        <v>0</v>
      </c>
      <c r="L88" s="132">
        <f>+('Grazing LS - Input'!$N$70*'Grazing LS - Input'!X70)+('Grazing LS - Input'!$N$71*'Grazing LS - Input'!X71)</f>
        <v>0</v>
      </c>
      <c r="M88" s="132">
        <f>+('Grazing LS - Input'!$N$70*'Grazing LS - Input'!Y70)+('Grazing LS - Input'!$N$71*'Grazing LS - Input'!Y71)</f>
        <v>0</v>
      </c>
      <c r="N88" s="132">
        <f>+('Grazing LS - Input'!$N$70*'Grazing LS - Input'!Z70)+('Grazing LS - Input'!$N$71*'Grazing LS - Input'!Z71)</f>
        <v>0</v>
      </c>
      <c r="O88" s="132">
        <f>+('Grazing LS - Input'!$N$70*'Grazing LS - Input'!AA70)+('Grazing LS - Input'!$N$71*'Grazing LS - Input'!AA71)</f>
        <v>0</v>
      </c>
      <c r="P88" s="132">
        <f>+('Grazing LS - Input'!$N$70*'Grazing LS - Input'!AB70)+('Grazing LS - Input'!$N$71*'Grazing LS - Input'!AB71)</f>
        <v>0</v>
      </c>
      <c r="Q88" s="132">
        <f>+('Grazing LS - Input'!$N$70*'Grazing LS - Input'!AC70)+('Grazing LS - Input'!$N$71*'Grazing LS - Input'!AC71)</f>
        <v>0</v>
      </c>
      <c r="R88" s="4"/>
    </row>
    <row r="89" spans="1:18" ht="15" customHeight="1" x14ac:dyDescent="0.25">
      <c r="A89" s="4"/>
      <c r="B89" s="106"/>
      <c r="C89" s="106"/>
      <c r="D89" s="4" t="s">
        <v>3</v>
      </c>
      <c r="E89" s="112">
        <f t="shared" si="12"/>
        <v>0</v>
      </c>
      <c r="F89" s="101">
        <f>('Grazing LS - Input'!$N$78*'Grazing LS - Input'!R78)+('Grazing LS - Input'!$N$79*'Grazing LS - Input'!R79)+'Grazing LS - Input'!$N$80*'Grazing LS - Input'!R80+('Grazing LS - Input'!$N$81*'Grazing LS - Input'!R81)</f>
        <v>0</v>
      </c>
      <c r="G89" s="101">
        <f>('Grazing LS - Input'!$N$78*'Grazing LS - Input'!S78)+('Grazing LS - Input'!$N$79*'Grazing LS - Input'!S79)+'Grazing LS - Input'!$N$80*'Grazing LS - Input'!S80+('Grazing LS - Input'!$N$81*'Grazing LS - Input'!S81)</f>
        <v>0</v>
      </c>
      <c r="H89" s="101">
        <f>('Grazing LS - Input'!$N$78*'Grazing LS - Input'!T78)+('Grazing LS - Input'!$N$79*'Grazing LS - Input'!T79)+'Grazing LS - Input'!$N$80*'Grazing LS - Input'!T80+('Grazing LS - Input'!$N$81*'Grazing LS - Input'!T81)</f>
        <v>0</v>
      </c>
      <c r="I89" s="101">
        <f>('Grazing LS - Input'!$N$78*'Grazing LS - Input'!U78)+('Grazing LS - Input'!$N$79*'Grazing LS - Input'!U79)+'Grazing LS - Input'!$N$80*'Grazing LS - Input'!U80+('Grazing LS - Input'!$N$81*'Grazing LS - Input'!U81)</f>
        <v>0</v>
      </c>
      <c r="J89" s="101">
        <f>('Grazing LS - Input'!$N$78*'Grazing LS - Input'!V78)+('Grazing LS - Input'!$N$79*'Grazing LS - Input'!V79)+'Grazing LS - Input'!$N$80*'Grazing LS - Input'!V80+('Grazing LS - Input'!$N$81*'Grazing LS - Input'!V81)</f>
        <v>0</v>
      </c>
      <c r="K89" s="101">
        <f>('Grazing LS - Input'!$N$78*'Grazing LS - Input'!W78)+('Grazing LS - Input'!$N$79*'Grazing LS - Input'!W79)+'Grazing LS - Input'!$N$80*'Grazing LS - Input'!W80+('Grazing LS - Input'!$N$81*'Grazing LS - Input'!W81)</f>
        <v>0</v>
      </c>
      <c r="L89" s="101">
        <f>('Grazing LS - Input'!$N$78*'Grazing LS - Input'!X78)+('Grazing LS - Input'!$N$79*'Grazing LS - Input'!X79)+'Grazing LS - Input'!$N$80*'Grazing LS - Input'!X80+('Grazing LS - Input'!$N$81*'Grazing LS - Input'!X81)</f>
        <v>0</v>
      </c>
      <c r="M89" s="101">
        <f>('Grazing LS - Input'!$N$78*'Grazing LS - Input'!Y78)+('Grazing LS - Input'!$N$79*'Grazing LS - Input'!Y79)+'Grazing LS - Input'!$N$80*'Grazing LS - Input'!Y80+('Grazing LS - Input'!$N$81*'Grazing LS - Input'!Y81)</f>
        <v>0</v>
      </c>
      <c r="N89" s="101">
        <f>('Grazing LS - Input'!$N$78*'Grazing LS - Input'!Z78)+('Grazing LS - Input'!$N$79*'Grazing LS - Input'!Z79)+'Grazing LS - Input'!$N$80*'Grazing LS - Input'!Z80+('Grazing LS - Input'!$N$81*'Grazing LS - Input'!Z81)</f>
        <v>0</v>
      </c>
      <c r="O89" s="101">
        <f>('Grazing LS - Input'!$N$78*'Grazing LS - Input'!AA78)+('Grazing LS - Input'!$N$79*'Grazing LS - Input'!AA79)+'Grazing LS - Input'!$N$80*'Grazing LS - Input'!AA80+('Grazing LS - Input'!$N$81*'Grazing LS - Input'!AA81)</f>
        <v>0</v>
      </c>
      <c r="P89" s="101">
        <f>('Grazing LS - Input'!$N$78*'Grazing LS - Input'!AB78)+('Grazing LS - Input'!$N$79*'Grazing LS - Input'!AB79)+'Grazing LS - Input'!$N$80*'Grazing LS - Input'!AB80+('Grazing LS - Input'!$N$81*'Grazing LS - Input'!AB81)</f>
        <v>0</v>
      </c>
      <c r="Q89" s="101">
        <f>('Grazing LS - Input'!$N$78*'Grazing LS - Input'!AC78)+('Grazing LS - Input'!$N$79*'Grazing LS - Input'!AC79)+'Grazing LS - Input'!$N$80*'Grazing LS - Input'!AC80+('Grazing LS - Input'!$N$81*'Grazing LS - Input'!AC81)</f>
        <v>0</v>
      </c>
      <c r="R89" s="4"/>
    </row>
    <row r="90" spans="1:18" ht="15" customHeight="1" x14ac:dyDescent="0.25">
      <c r="A90" s="4"/>
      <c r="B90" s="106"/>
      <c r="C90" s="107" t="s">
        <v>619</v>
      </c>
      <c r="D90" s="4"/>
      <c r="E90" s="112"/>
      <c r="F90" s="101"/>
      <c r="G90" s="101"/>
      <c r="H90" s="101"/>
      <c r="I90" s="101"/>
      <c r="J90" s="101"/>
      <c r="K90" s="101"/>
      <c r="L90" s="101"/>
      <c r="M90" s="101"/>
      <c r="N90" s="101"/>
      <c r="O90" s="101"/>
      <c r="P90" s="101"/>
      <c r="Q90" s="101"/>
      <c r="R90" s="4"/>
    </row>
    <row r="91" spans="1:18" ht="15" customHeight="1" x14ac:dyDescent="0.25">
      <c r="A91" s="4"/>
      <c r="B91" s="106"/>
      <c r="C91" s="106"/>
      <c r="D91" s="4" t="s">
        <v>621</v>
      </c>
      <c r="E91" s="112">
        <f t="shared" si="12"/>
        <v>0</v>
      </c>
      <c r="F91" s="101">
        <f>('Feeding LS - Input'!$N$23*'Feeding LS - Input'!R23)+('Feeding LS - Input'!$N$24*'Feeding LS - Input'!R24)+('Feeding LS - Input'!$N$25*'Feeding LS - Input'!R25)+('Feeding LS - Input'!$N$26*'Feeding LS - Input'!R26)+('Feeding LS - Input'!$N$28*'Feeding LS - Input'!R28)+('Feeding LS - Input'!$N$29*'Feeding LS - Input'!R29)+('Feeding LS - Input'!$N$30*'Feeding LS - Input'!R30)</f>
        <v>0</v>
      </c>
      <c r="G91" s="101">
        <f>('Feeding LS - Input'!$N$23*'Feeding LS - Input'!S23)+('Feeding LS - Input'!$N$24*'Feeding LS - Input'!S24)+('Feeding LS - Input'!$N$25*'Feeding LS - Input'!S25)+('Feeding LS - Input'!$N$26*'Feeding LS - Input'!S26)+('Feeding LS - Input'!$N$28*'Feeding LS - Input'!S28)+('Feeding LS - Input'!$N$29*'Feeding LS - Input'!S29)+('Feeding LS - Input'!$N$30*'Feeding LS - Input'!S30)</f>
        <v>0</v>
      </c>
      <c r="H91" s="101">
        <f>('Feeding LS - Input'!$N$23*'Feeding LS - Input'!T23)+('Feeding LS - Input'!$N$24*'Feeding LS - Input'!T24)+('Feeding LS - Input'!$N$25*'Feeding LS - Input'!T25)+('Feeding LS - Input'!$N$26*'Feeding LS - Input'!T26)+('Feeding LS - Input'!$N$28*'Feeding LS - Input'!T28)+('Feeding LS - Input'!$N$29*'Feeding LS - Input'!T29)+('Feeding LS - Input'!$N$30*'Feeding LS - Input'!T30)</f>
        <v>0</v>
      </c>
      <c r="I91" s="101">
        <f>('Feeding LS - Input'!$N$23*'Feeding LS - Input'!U23)+('Feeding LS - Input'!$N$24*'Feeding LS - Input'!U24)+('Feeding LS - Input'!$N$25*'Feeding LS - Input'!U25)+('Feeding LS - Input'!$N$26*'Feeding LS - Input'!U26)+('Feeding LS - Input'!$N$28*'Feeding LS - Input'!U28)+('Feeding LS - Input'!$N$29*'Feeding LS - Input'!U29)+('Feeding LS - Input'!$N$30*'Feeding LS - Input'!U30)</f>
        <v>0</v>
      </c>
      <c r="J91" s="101">
        <f>('Feeding LS - Input'!$N$23*'Feeding LS - Input'!V23)+('Feeding LS - Input'!$N$24*'Feeding LS - Input'!V24)+('Feeding LS - Input'!$N$25*'Feeding LS - Input'!V25)+('Feeding LS - Input'!$N$26*'Feeding LS - Input'!V26)+('Feeding LS - Input'!$N$28*'Feeding LS - Input'!V28)+('Feeding LS - Input'!$N$29*'Feeding LS - Input'!V29)+('Feeding LS - Input'!$N$30*'Feeding LS - Input'!V30)</f>
        <v>0</v>
      </c>
      <c r="K91" s="101">
        <f>('Feeding LS - Input'!$N$23*'Feeding LS - Input'!W23)+('Feeding LS - Input'!$N$24*'Feeding LS - Input'!W24)+('Feeding LS - Input'!$N$25*'Feeding LS - Input'!W25)+('Feeding LS - Input'!$N$26*'Feeding LS - Input'!W26)+('Feeding LS - Input'!$N$28*'Feeding LS - Input'!W28)+('Feeding LS - Input'!$N$29*'Feeding LS - Input'!W29)+('Feeding LS - Input'!$N$30*'Feeding LS - Input'!W30)</f>
        <v>0</v>
      </c>
      <c r="L91" s="101">
        <f>('Feeding LS - Input'!$N$23*'Feeding LS - Input'!X23)+('Feeding LS - Input'!$N$24*'Feeding LS - Input'!X24)+('Feeding LS - Input'!$N$25*'Feeding LS - Input'!X25)+('Feeding LS - Input'!$N$26*'Feeding LS - Input'!X26)+('Feeding LS - Input'!$N$28*'Feeding LS - Input'!X28)+('Feeding LS - Input'!$N$29*'Feeding LS - Input'!X29)+('Feeding LS - Input'!$N$30*'Feeding LS - Input'!X30)</f>
        <v>0</v>
      </c>
      <c r="M91" s="101">
        <f>('Feeding LS - Input'!$N$23*'Feeding LS - Input'!Y23)+('Feeding LS - Input'!$N$24*'Feeding LS - Input'!Y24)+('Feeding LS - Input'!$N$25*'Feeding LS - Input'!Y25)+('Feeding LS - Input'!$N$26*'Feeding LS - Input'!Y26)+('Feeding LS - Input'!$N$28*'Feeding LS - Input'!Y28)+('Feeding LS - Input'!$N$29*'Feeding LS - Input'!Y29)+('Feeding LS - Input'!$N$30*'Feeding LS - Input'!Y30)</f>
        <v>0</v>
      </c>
      <c r="N91" s="101">
        <f>('Feeding LS - Input'!$N$23*'Feeding LS - Input'!Z23)+('Feeding LS - Input'!$N$24*'Feeding LS - Input'!Z24)+('Feeding LS - Input'!$N$25*'Feeding LS - Input'!Z25)+('Feeding LS - Input'!$N$26*'Feeding LS - Input'!Z26)+('Feeding LS - Input'!$N$28*'Feeding LS - Input'!Z28)+('Feeding LS - Input'!$N$29*'Feeding LS - Input'!Z29)+('Feeding LS - Input'!$N$30*'Feeding LS - Input'!Z30)</f>
        <v>0</v>
      </c>
      <c r="O91" s="101">
        <f>('Feeding LS - Input'!$N$23*'Feeding LS - Input'!AA23)+('Feeding LS - Input'!$N$24*'Feeding LS - Input'!AA24)+('Feeding LS - Input'!$N$25*'Feeding LS - Input'!AA25)+('Feeding LS - Input'!$N$26*'Feeding LS - Input'!AA26)+('Feeding LS - Input'!$N$28*'Feeding LS - Input'!AA28)+('Feeding LS - Input'!$N$29*'Feeding LS - Input'!AA29)+('Feeding LS - Input'!$N$30*'Feeding LS - Input'!AA30)</f>
        <v>0</v>
      </c>
      <c r="P91" s="101">
        <f>('Feeding LS - Input'!$N$23*'Feeding LS - Input'!AB23)+('Feeding LS - Input'!$N$24*'Feeding LS - Input'!AB24)+('Feeding LS - Input'!$N$25*'Feeding LS - Input'!AB25)+('Feeding LS - Input'!$N$26*'Feeding LS - Input'!AB26)+('Feeding LS - Input'!$N$28*'Feeding LS - Input'!AB28)+('Feeding LS - Input'!$N$29*'Feeding LS - Input'!AB29)+('Feeding LS - Input'!$N$30*'Feeding LS - Input'!AB30)</f>
        <v>0</v>
      </c>
      <c r="Q91" s="101">
        <f>('Feeding LS - Input'!$N$23*'Feeding LS - Input'!AC23)+('Feeding LS - Input'!$N$24*'Feeding LS - Input'!AC24)+('Feeding LS - Input'!$N$25*'Feeding LS - Input'!AC25)+('Feeding LS - Input'!$N$26*'Feeding LS - Input'!AC26)+('Feeding LS - Input'!$N$28*'Feeding LS - Input'!AC28)+('Feeding LS - Input'!$N$29*'Feeding LS - Input'!AC29)+('Feeding LS - Input'!$N$30*'Feeding LS - Input'!AC30)</f>
        <v>0</v>
      </c>
      <c r="R91" s="4"/>
    </row>
    <row r="92" spans="1:18" ht="15" customHeight="1" x14ac:dyDescent="0.25">
      <c r="A92" s="4"/>
      <c r="B92" s="106"/>
      <c r="C92" s="106"/>
      <c r="D92" s="4" t="s">
        <v>597</v>
      </c>
      <c r="E92" s="112">
        <f t="shared" si="12"/>
        <v>0</v>
      </c>
      <c r="F92" s="101">
        <f>('Feeding LS - Input'!$N$38*'Feeding LS - Input'!R38)+('Feeding LS - Input'!$N$39*'Feeding LS - Input'!R39)+('Feeding LS - Input'!$N$40*'Feeding LS - Input'!R40)+('Feeding LS - Input'!$N$41*'Feeding LS - Input'!R41)</f>
        <v>0</v>
      </c>
      <c r="G92" s="101">
        <f>('Feeding LS - Input'!$N$38*'Feeding LS - Input'!S38)+('Feeding LS - Input'!$N$39*'Feeding LS - Input'!S39)+('Feeding LS - Input'!$N$40*'Feeding LS - Input'!S40)+('Feeding LS - Input'!$N$41*'Feeding LS - Input'!S41)</f>
        <v>0</v>
      </c>
      <c r="H92" s="101">
        <f>('Feeding LS - Input'!$N$38*'Feeding LS - Input'!T38)+('Feeding LS - Input'!$N$39*'Feeding LS - Input'!T39)+('Feeding LS - Input'!$N$40*'Feeding LS - Input'!T40)+('Feeding LS - Input'!$N$41*'Feeding LS - Input'!T41)</f>
        <v>0</v>
      </c>
      <c r="I92" s="101">
        <f>('Feeding LS - Input'!$N$38*'Feeding LS - Input'!U38)+('Feeding LS - Input'!$N$39*'Feeding LS - Input'!U39)+('Feeding LS - Input'!$N$40*'Feeding LS - Input'!U40)+('Feeding LS - Input'!$N$41*'Feeding LS - Input'!U41)</f>
        <v>0</v>
      </c>
      <c r="J92" s="101">
        <f>('Feeding LS - Input'!$N$38*'Feeding LS - Input'!V38)+('Feeding LS - Input'!$N$39*'Feeding LS - Input'!V39)+('Feeding LS - Input'!$N$40*'Feeding LS - Input'!V40)+('Feeding LS - Input'!$N$41*'Feeding LS - Input'!V41)</f>
        <v>0</v>
      </c>
      <c r="K92" s="101">
        <f>('Feeding LS - Input'!$N$38*'Feeding LS - Input'!W38)+('Feeding LS - Input'!$N$39*'Feeding LS - Input'!W39)+('Feeding LS - Input'!$N$40*'Feeding LS - Input'!W40)+('Feeding LS - Input'!$N$41*'Feeding LS - Input'!W41)</f>
        <v>0</v>
      </c>
      <c r="L92" s="101">
        <f>('Feeding LS - Input'!$N$38*'Feeding LS - Input'!X38)+('Feeding LS - Input'!$N$39*'Feeding LS - Input'!X39)+('Feeding LS - Input'!$N$40*'Feeding LS - Input'!X40)+('Feeding LS - Input'!$N$41*'Feeding LS - Input'!X41)</f>
        <v>0</v>
      </c>
      <c r="M92" s="101">
        <f>('Feeding LS - Input'!$N$38*'Feeding LS - Input'!Y38)+('Feeding LS - Input'!$N$39*'Feeding LS - Input'!Y39)+('Feeding LS - Input'!$N$40*'Feeding LS - Input'!Y40)+('Feeding LS - Input'!$N$41*'Feeding LS - Input'!Y41)</f>
        <v>0</v>
      </c>
      <c r="N92" s="101">
        <f>('Feeding LS - Input'!$N$38*'Feeding LS - Input'!Z38)+('Feeding LS - Input'!$N$39*'Feeding LS - Input'!Z39)+('Feeding LS - Input'!$N$40*'Feeding LS - Input'!Z40)+('Feeding LS - Input'!$N$41*'Feeding LS - Input'!Z41)</f>
        <v>0</v>
      </c>
      <c r="O92" s="101">
        <f>('Feeding LS - Input'!$N$38*'Feeding LS - Input'!AA38)+('Feeding LS - Input'!$N$39*'Feeding LS - Input'!AA39)+('Feeding LS - Input'!$N$40*'Feeding LS - Input'!AA40)+('Feeding LS - Input'!$N$41*'Feeding LS - Input'!AA41)</f>
        <v>0</v>
      </c>
      <c r="P92" s="101">
        <f>('Feeding LS - Input'!$N$38*'Feeding LS - Input'!AB38)+('Feeding LS - Input'!$N$39*'Feeding LS - Input'!AB39)+('Feeding LS - Input'!$N$40*'Feeding LS - Input'!AB40)+('Feeding LS - Input'!$N$41*'Feeding LS - Input'!AB41)</f>
        <v>0</v>
      </c>
      <c r="Q92" s="101">
        <f>('Feeding LS - Input'!$N$38*'Feeding LS - Input'!AC38)+('Feeding LS - Input'!$N$39*'Feeding LS - Input'!AC39)+('Feeding LS - Input'!$N$40*'Feeding LS - Input'!AC40)+('Feeding LS - Input'!$N$41*'Feeding LS - Input'!AC41)</f>
        <v>0</v>
      </c>
      <c r="R92" s="4"/>
    </row>
    <row r="93" spans="1:18" ht="15" customHeight="1" x14ac:dyDescent="0.25">
      <c r="A93" s="4"/>
      <c r="B93" s="106"/>
      <c r="C93" s="106"/>
      <c r="D93" s="4" t="s">
        <v>620</v>
      </c>
      <c r="E93" s="112">
        <f t="shared" si="12"/>
        <v>0</v>
      </c>
      <c r="F93" s="101">
        <f>('Feeding LS - Input'!$N$50*'Feeding LS - Input'!R50)+('Feeding LS - Input'!$N$51*'Feeding LS - Input'!R51)+('Feeding LS - Input'!$N$52*'Feeding LS - Input'!R52)</f>
        <v>0</v>
      </c>
      <c r="G93" s="101">
        <f>('Feeding LS - Input'!$N$50*'Feeding LS - Input'!S50)+('Feeding LS - Input'!$N$51*'Feeding LS - Input'!S51)+('Feeding LS - Input'!$N$52*'Feeding LS - Input'!S52)</f>
        <v>0</v>
      </c>
      <c r="H93" s="101">
        <f>('Feeding LS - Input'!$N$50*'Feeding LS - Input'!T50)+('Feeding LS - Input'!$N$51*'Feeding LS - Input'!T51)+('Feeding LS - Input'!$N$52*'Feeding LS - Input'!T52)</f>
        <v>0</v>
      </c>
      <c r="I93" s="101">
        <f>('Feeding LS - Input'!$N$50*'Feeding LS - Input'!U50)+('Feeding LS - Input'!$N$51*'Feeding LS - Input'!U51)+('Feeding LS - Input'!$N$52*'Feeding LS - Input'!U52)</f>
        <v>0</v>
      </c>
      <c r="J93" s="101">
        <f>('Feeding LS - Input'!$N$50*'Feeding LS - Input'!V50)+('Feeding LS - Input'!$N$51*'Feeding LS - Input'!V51)+('Feeding LS - Input'!$N$52*'Feeding LS - Input'!V52)</f>
        <v>0</v>
      </c>
      <c r="K93" s="101">
        <f>('Feeding LS - Input'!$N$50*'Feeding LS - Input'!W50)+('Feeding LS - Input'!$N$51*'Feeding LS - Input'!W51)+('Feeding LS - Input'!$N$52*'Feeding LS - Input'!W52)</f>
        <v>0</v>
      </c>
      <c r="L93" s="101">
        <f>('Feeding LS - Input'!$N$50*'Feeding LS - Input'!X50)+('Feeding LS - Input'!$N$51*'Feeding LS - Input'!X51)+('Feeding LS - Input'!$N$52*'Feeding LS - Input'!X52)</f>
        <v>0</v>
      </c>
      <c r="M93" s="101">
        <f>('Feeding LS - Input'!$N$50*'Feeding LS - Input'!Y50)+('Feeding LS - Input'!$N$51*'Feeding LS - Input'!Y51)+('Feeding LS - Input'!$N$52*'Feeding LS - Input'!Y52)</f>
        <v>0</v>
      </c>
      <c r="N93" s="101">
        <f>('Feeding LS - Input'!$N$50*'Feeding LS - Input'!Z50)+('Feeding LS - Input'!$N$51*'Feeding LS - Input'!Z51)+('Feeding LS - Input'!$N$52*'Feeding LS - Input'!Z52)</f>
        <v>0</v>
      </c>
      <c r="O93" s="101">
        <f>('Feeding LS - Input'!$N$50*'Feeding LS - Input'!AA50)+('Feeding LS - Input'!$N$51*'Feeding LS - Input'!AA51)+('Feeding LS - Input'!$N$52*'Feeding LS - Input'!AA52)</f>
        <v>0</v>
      </c>
      <c r="P93" s="101">
        <f>('Feeding LS - Input'!$N$50*'Feeding LS - Input'!AB50)+('Feeding LS - Input'!$N$51*'Feeding LS - Input'!AB51)+('Feeding LS - Input'!$N$52*'Feeding LS - Input'!AB52)</f>
        <v>0</v>
      </c>
      <c r="Q93" s="101">
        <f>('Feeding LS - Input'!$N$50*'Feeding LS - Input'!AC50)+('Feeding LS - Input'!$N$51*'Feeding LS - Input'!AC51)+('Feeding LS - Input'!$N$52*'Feeding LS - Input'!AC52)</f>
        <v>0</v>
      </c>
      <c r="R93" s="4"/>
    </row>
    <row r="94" spans="1:18" ht="15" customHeight="1" x14ac:dyDescent="0.25">
      <c r="A94" s="4"/>
      <c r="B94" s="106"/>
      <c r="C94" s="106"/>
      <c r="D94" s="4" t="s">
        <v>618</v>
      </c>
      <c r="E94" s="112">
        <f t="shared" si="12"/>
        <v>0</v>
      </c>
      <c r="F94" s="101">
        <f>('Feeding LS - Input'!$N$59*'Feeding LS - Input'!R59)+('Feeding LS - Input'!$N$60*'Feeding LS - Input'!R60)+('Feeding LS - Input'!$N$61*'Feeding LS - Input'!R61)+('Feeding LS - Input'!$N$62*'Feeding LS - Input'!R62)+('Feeding LS - Input'!$N$63*'Feeding LS - Input'!R63)+('Feeding LS - Input'!$N$64*'Feeding LS - Input'!R64)+('Feeding LS - Input'!$N$65*'Feeding LS - Input'!R65)+('Feeding LS - Input'!$N$66*'Feeding LS - Input'!R66)</f>
        <v>0</v>
      </c>
      <c r="G94" s="101">
        <f>('Feeding LS - Input'!$N$59*'Feeding LS - Input'!S59)+('Feeding LS - Input'!$N$60*'Feeding LS - Input'!S60)+('Feeding LS - Input'!$N$61*'Feeding LS - Input'!S61)+('Feeding LS - Input'!$N$62*'Feeding LS - Input'!S62)+('Feeding LS - Input'!$N$63*'Feeding LS - Input'!S63)+('Feeding LS - Input'!$N$64*'Feeding LS - Input'!S64)+('Feeding LS - Input'!$N$65*'Feeding LS - Input'!S65)+('Feeding LS - Input'!$N$66*'Feeding LS - Input'!S66)</f>
        <v>0</v>
      </c>
      <c r="H94" s="101">
        <f>('Feeding LS - Input'!$N$59*'Feeding LS - Input'!T59)+('Feeding LS - Input'!$N$60*'Feeding LS - Input'!T60)+('Feeding LS - Input'!$N$61*'Feeding LS - Input'!T61)+('Feeding LS - Input'!$N$62*'Feeding LS - Input'!T62)+('Feeding LS - Input'!$N$63*'Feeding LS - Input'!T63)+('Feeding LS - Input'!$N$64*'Feeding LS - Input'!T64)+('Feeding LS - Input'!$N$65*'Feeding LS - Input'!T65)+('Feeding LS - Input'!$N$66*'Feeding LS - Input'!T66)</f>
        <v>0</v>
      </c>
      <c r="I94" s="101">
        <f>('Feeding LS - Input'!$N$59*'Feeding LS - Input'!U59)+('Feeding LS - Input'!$N$60*'Feeding LS - Input'!U60)+('Feeding LS - Input'!$N$61*'Feeding LS - Input'!U61)+('Feeding LS - Input'!$N$62*'Feeding LS - Input'!U62)+('Feeding LS - Input'!$N$63*'Feeding LS - Input'!U63)+('Feeding LS - Input'!$N$64*'Feeding LS - Input'!U64)+('Feeding LS - Input'!$N$65*'Feeding LS - Input'!U65)+('Feeding LS - Input'!$N$66*'Feeding LS - Input'!U66)</f>
        <v>0</v>
      </c>
      <c r="J94" s="101">
        <f>('Feeding LS - Input'!$N$59*'Feeding LS - Input'!V59)+('Feeding LS - Input'!$N$60*'Feeding LS - Input'!V60)+('Feeding LS - Input'!$N$61*'Feeding LS - Input'!V61)+('Feeding LS - Input'!$N$62*'Feeding LS - Input'!V62)+('Feeding LS - Input'!$N$63*'Feeding LS - Input'!V63)+('Feeding LS - Input'!$N$64*'Feeding LS - Input'!V64)+('Feeding LS - Input'!$N$65*'Feeding LS - Input'!V65)+('Feeding LS - Input'!$N$66*'Feeding LS - Input'!V66)</f>
        <v>0</v>
      </c>
      <c r="K94" s="101">
        <f>('Feeding LS - Input'!$N$59*'Feeding LS - Input'!W59)+('Feeding LS - Input'!$N$60*'Feeding LS - Input'!W60)+('Feeding LS - Input'!$N$61*'Feeding LS - Input'!W61)+('Feeding LS - Input'!$N$62*'Feeding LS - Input'!W62)+('Feeding LS - Input'!$N$63*'Feeding LS - Input'!W63)+('Feeding LS - Input'!$N$64*'Feeding LS - Input'!W64)+('Feeding LS - Input'!$N$65*'Feeding LS - Input'!W65)+('Feeding LS - Input'!$N$66*'Feeding LS - Input'!W66)</f>
        <v>0</v>
      </c>
      <c r="L94" s="101">
        <f>('Feeding LS - Input'!$N$59*'Feeding LS - Input'!X59)+('Feeding LS - Input'!$N$60*'Feeding LS - Input'!X60)+('Feeding LS - Input'!$N$61*'Feeding LS - Input'!X61)+('Feeding LS - Input'!$N$62*'Feeding LS - Input'!X62)+('Feeding LS - Input'!$N$63*'Feeding LS - Input'!X63)+('Feeding LS - Input'!$N$64*'Feeding LS - Input'!X64)+('Feeding LS - Input'!$N$65*'Feeding LS - Input'!X65)+('Feeding LS - Input'!$N$66*'Feeding LS - Input'!X66)</f>
        <v>0</v>
      </c>
      <c r="M94" s="101">
        <f>('Feeding LS - Input'!$N$59*'Feeding LS - Input'!Y59)+('Feeding LS - Input'!$N$60*'Feeding LS - Input'!Y60)+('Feeding LS - Input'!$N$61*'Feeding LS - Input'!Y61)+('Feeding LS - Input'!$N$62*'Feeding LS - Input'!Y62)+('Feeding LS - Input'!$N$63*'Feeding LS - Input'!Y63)+('Feeding LS - Input'!$N$64*'Feeding LS - Input'!Y64)+('Feeding LS - Input'!$N$65*'Feeding LS - Input'!Y65)+('Feeding LS - Input'!$N$66*'Feeding LS - Input'!Y66)</f>
        <v>0</v>
      </c>
      <c r="N94" s="101">
        <f>('Feeding LS - Input'!$N$59*'Feeding LS - Input'!Z59)+('Feeding LS - Input'!$N$60*'Feeding LS - Input'!Z60)+('Feeding LS - Input'!$N$61*'Feeding LS - Input'!Z61)+('Feeding LS - Input'!$N$62*'Feeding LS - Input'!Z62)+('Feeding LS - Input'!$N$63*'Feeding LS - Input'!Z63)+('Feeding LS - Input'!$N$64*'Feeding LS - Input'!Z64)+('Feeding LS - Input'!$N$65*'Feeding LS - Input'!Z65)+('Feeding LS - Input'!$N$66*'Feeding LS - Input'!Z66)</f>
        <v>0</v>
      </c>
      <c r="O94" s="101">
        <f>('Feeding LS - Input'!$N$59*'Feeding LS - Input'!AA59)+('Feeding LS - Input'!$N$60*'Feeding LS - Input'!AA60)+('Feeding LS - Input'!$N$61*'Feeding LS - Input'!AA61)+('Feeding LS - Input'!$N$62*'Feeding LS - Input'!AA62)+('Feeding LS - Input'!$N$63*'Feeding LS - Input'!AA63)+('Feeding LS - Input'!$N$64*'Feeding LS - Input'!AA64)+('Feeding LS - Input'!$N$65*'Feeding LS - Input'!AA65)+('Feeding LS - Input'!$N$66*'Feeding LS - Input'!AA66)</f>
        <v>0</v>
      </c>
      <c r="P94" s="101">
        <f>('Feeding LS - Input'!$N$59*'Feeding LS - Input'!AB59)+('Feeding LS - Input'!$N$60*'Feeding LS - Input'!AB60)+('Feeding LS - Input'!$N$61*'Feeding LS - Input'!AB61)+('Feeding LS - Input'!$N$62*'Feeding LS - Input'!AB62)+('Feeding LS - Input'!$N$63*'Feeding LS - Input'!AB63)+('Feeding LS - Input'!$N$64*'Feeding LS - Input'!AB64)+('Feeding LS - Input'!$N$65*'Feeding LS - Input'!AB65)+('Feeding LS - Input'!$N$66*'Feeding LS - Input'!AB66)</f>
        <v>0</v>
      </c>
      <c r="Q94" s="101">
        <f>('Feeding LS - Input'!$N$59*'Feeding LS - Input'!AC59)+('Feeding LS - Input'!$N$60*'Feeding LS - Input'!AC60)+('Feeding LS - Input'!$N$61*'Feeding LS - Input'!AC61)+('Feeding LS - Input'!$N$62*'Feeding LS - Input'!AC62)+('Feeding LS - Input'!$N$63*'Feeding LS - Input'!AC63)+('Feeding LS - Input'!$N$64*'Feeding LS - Input'!AC64)+('Feeding LS - Input'!$N$65*'Feeding LS - Input'!AC65)+('Feeding LS - Input'!$N$66*'Feeding LS - Input'!AC66)</f>
        <v>0</v>
      </c>
      <c r="R94" s="4"/>
    </row>
    <row r="95" spans="1:18" ht="15" customHeight="1" x14ac:dyDescent="0.25">
      <c r="A95" s="4"/>
      <c r="B95" s="106"/>
      <c r="C95" s="106"/>
      <c r="D95" s="4" t="s">
        <v>374</v>
      </c>
      <c r="E95" s="112">
        <f t="shared" si="12"/>
        <v>0</v>
      </c>
      <c r="F95" s="101">
        <f>('Feeding LS - Input'!$N$73*'Feeding LS - Input'!R73)+('Feeding LS - Input'!$N$74*'Feeding LS - Input'!R74)+('Feeding LS - Input'!$N$75*'Feeding LS - Input'!R75)+('Feeding LS - Input'!$N$76*'Feeding LS - Input'!R76)+('Feeding LS - Input'!$N$77*'Feeding LS - Input'!R77)</f>
        <v>0</v>
      </c>
      <c r="G95" s="101">
        <f>('Feeding LS - Input'!$N$73*'Feeding LS - Input'!S73)+('Feeding LS - Input'!$N$74*'Feeding LS - Input'!S74)+('Feeding LS - Input'!$N$75*'Feeding LS - Input'!S75)+('Feeding LS - Input'!$N$76*'Feeding LS - Input'!S76)+('Feeding LS - Input'!$N$77*'Feeding LS - Input'!S77)</f>
        <v>0</v>
      </c>
      <c r="H95" s="101">
        <f>('Feeding LS - Input'!$N$73*'Feeding LS - Input'!T73)+('Feeding LS - Input'!$N$74*'Feeding LS - Input'!T74)+('Feeding LS - Input'!$N$75*'Feeding LS - Input'!T75)+('Feeding LS - Input'!$N$76*'Feeding LS - Input'!T76)+('Feeding LS - Input'!$N$77*'Feeding LS - Input'!T77)</f>
        <v>0</v>
      </c>
      <c r="I95" s="101">
        <f>('Feeding LS - Input'!$N$73*'Feeding LS - Input'!U73)+('Feeding LS - Input'!$N$74*'Feeding LS - Input'!U74)+('Feeding LS - Input'!$N$75*'Feeding LS - Input'!U75)+('Feeding LS - Input'!$N$76*'Feeding LS - Input'!U76)+('Feeding LS - Input'!$N$77*'Feeding LS - Input'!U77)</f>
        <v>0</v>
      </c>
      <c r="J95" s="101">
        <f>('Feeding LS - Input'!$N$73*'Feeding LS - Input'!V73)+('Feeding LS - Input'!$N$74*'Feeding LS - Input'!V74)+('Feeding LS - Input'!$N$75*'Feeding LS - Input'!V75)+('Feeding LS - Input'!$N$76*'Feeding LS - Input'!V76)+('Feeding LS - Input'!$N$77*'Feeding LS - Input'!V77)</f>
        <v>0</v>
      </c>
      <c r="K95" s="101">
        <f>('Feeding LS - Input'!$N$73*'Feeding LS - Input'!W73)+('Feeding LS - Input'!$N$74*'Feeding LS - Input'!W74)+('Feeding LS - Input'!$N$75*'Feeding LS - Input'!W75)+('Feeding LS - Input'!$N$76*'Feeding LS - Input'!W76)+('Feeding LS - Input'!$N$77*'Feeding LS - Input'!W77)</f>
        <v>0</v>
      </c>
      <c r="L95" s="101">
        <f>('Feeding LS - Input'!$N$73*'Feeding LS - Input'!X73)+('Feeding LS - Input'!$N$74*'Feeding LS - Input'!X74)+('Feeding LS - Input'!$N$75*'Feeding LS - Input'!X75)+('Feeding LS - Input'!$N$76*'Feeding LS - Input'!X76)+('Feeding LS - Input'!$N$77*'Feeding LS - Input'!X77)</f>
        <v>0</v>
      </c>
      <c r="M95" s="101">
        <f>('Feeding LS - Input'!$N$73*'Feeding LS - Input'!Y73)+('Feeding LS - Input'!$N$74*'Feeding LS - Input'!Y74)+('Feeding LS - Input'!$N$75*'Feeding LS - Input'!Y75)+('Feeding LS - Input'!$N$76*'Feeding LS - Input'!Y76)+('Feeding LS - Input'!$N$77*'Feeding LS - Input'!Y77)</f>
        <v>0</v>
      </c>
      <c r="N95" s="101">
        <f>('Feeding LS - Input'!$N$73*'Feeding LS - Input'!Z73)+('Feeding LS - Input'!$N$74*'Feeding LS - Input'!Z74)+('Feeding LS - Input'!$N$75*'Feeding LS - Input'!Z75)+('Feeding LS - Input'!$N$76*'Feeding LS - Input'!Z76)+('Feeding LS - Input'!$N$77*'Feeding LS - Input'!Z77)</f>
        <v>0</v>
      </c>
      <c r="O95" s="101">
        <f>('Feeding LS - Input'!$N$73*'Feeding LS - Input'!AA73)+('Feeding LS - Input'!$N$74*'Feeding LS - Input'!AA74)+('Feeding LS - Input'!$N$75*'Feeding LS - Input'!AA75)+('Feeding LS - Input'!$N$76*'Feeding LS - Input'!AA76)+('Feeding LS - Input'!$N$77*'Feeding LS - Input'!AA77)</f>
        <v>0</v>
      </c>
      <c r="P95" s="101">
        <f>('Feeding LS - Input'!$N$73*'Feeding LS - Input'!AB73)+('Feeding LS - Input'!$N$74*'Feeding LS - Input'!AB74)+('Feeding LS - Input'!$N$75*'Feeding LS - Input'!AB75)+('Feeding LS - Input'!$N$76*'Feeding LS - Input'!AB76)+('Feeding LS - Input'!$N$77*'Feeding LS - Input'!AB77)</f>
        <v>0</v>
      </c>
      <c r="Q95" s="101">
        <f>('Feeding LS - Input'!$N$73*'Feeding LS - Input'!AC73)+('Feeding LS - Input'!$N$74*'Feeding LS - Input'!AC74)+('Feeding LS - Input'!$N$75*'Feeding LS - Input'!AC75)+('Feeding LS - Input'!$N$76*'Feeding LS - Input'!AC76)+('Feeding LS - Input'!$N$77*'Feeding LS - Input'!AC77)</f>
        <v>0</v>
      </c>
      <c r="R95" s="4"/>
    </row>
    <row r="96" spans="1:18" ht="15" customHeight="1" x14ac:dyDescent="0.25">
      <c r="A96" s="4"/>
      <c r="B96" s="106"/>
      <c r="C96" s="106"/>
      <c r="D96" s="4" t="s">
        <v>633</v>
      </c>
      <c r="E96" s="112">
        <f t="shared" si="12"/>
        <v>0</v>
      </c>
      <c r="F96" s="132">
        <f>('Feeding LS - Input'!$N$84*'Feeding LS - Input'!R84)+('Feeding LS - Input'!$N$85*'Feeding LS - Input'!R85)</f>
        <v>0</v>
      </c>
      <c r="G96" s="132">
        <f>('Feeding LS - Input'!$N$84*'Feeding LS - Input'!S84)+('Feeding LS - Input'!$N$85*'Feeding LS - Input'!S85)</f>
        <v>0</v>
      </c>
      <c r="H96" s="132">
        <f>('Feeding LS - Input'!$N$84*'Feeding LS - Input'!T84)+('Feeding LS - Input'!$N$85*'Feeding LS - Input'!T85)</f>
        <v>0</v>
      </c>
      <c r="I96" s="132">
        <f>('Feeding LS - Input'!$N$84*'Feeding LS - Input'!U84)+('Feeding LS - Input'!$N$85*'Feeding LS - Input'!U85)</f>
        <v>0</v>
      </c>
      <c r="J96" s="132">
        <f>('Feeding LS - Input'!$N$84*'Feeding LS - Input'!V84)+('Feeding LS - Input'!$N$85*'Feeding LS - Input'!V85)</f>
        <v>0</v>
      </c>
      <c r="K96" s="132">
        <f>('Feeding LS - Input'!$N$84*'Feeding LS - Input'!W84)+('Feeding LS - Input'!$N$85*'Feeding LS - Input'!W85)</f>
        <v>0</v>
      </c>
      <c r="L96" s="132">
        <f>('Feeding LS - Input'!$N$84*'Feeding LS - Input'!X84)+('Feeding LS - Input'!$N$85*'Feeding LS - Input'!X85)</f>
        <v>0</v>
      </c>
      <c r="M96" s="132">
        <f>('Feeding LS - Input'!$N$84*'Feeding LS - Input'!Y84)+('Feeding LS - Input'!$N$85*'Feeding LS - Input'!Y85)</f>
        <v>0</v>
      </c>
      <c r="N96" s="132">
        <f>('Feeding LS - Input'!$N$84*'Feeding LS - Input'!Z84)+('Feeding LS - Input'!$N$85*'Feeding LS - Input'!Z85)</f>
        <v>0</v>
      </c>
      <c r="O96" s="132">
        <f>('Feeding LS - Input'!$N$84*'Feeding LS - Input'!AA84)+('Feeding LS - Input'!$N$85*'Feeding LS - Input'!AA85)</f>
        <v>0</v>
      </c>
      <c r="P96" s="132">
        <f>('Feeding LS - Input'!$N$84*'Feeding LS - Input'!AB84)+('Feeding LS - Input'!$N$85*'Feeding LS - Input'!AB85)</f>
        <v>0</v>
      </c>
      <c r="Q96" s="132">
        <f>('Feeding LS - Input'!$N$84*'Feeding LS - Input'!AC84)+('Feeding LS - Input'!$N$85*'Feeding LS - Input'!AC85)</f>
        <v>0</v>
      </c>
      <c r="R96" s="4"/>
    </row>
    <row r="97" spans="1:18" ht="15" customHeight="1" x14ac:dyDescent="0.25">
      <c r="A97" s="4"/>
      <c r="B97" s="106"/>
      <c r="C97" s="106"/>
      <c r="D97" s="4" t="s">
        <v>3</v>
      </c>
      <c r="E97" s="112">
        <f t="shared" si="12"/>
        <v>0</v>
      </c>
      <c r="F97" s="101">
        <f>('Feeding LS - Input'!$N$92*'Feeding LS - Input'!R92)+('Feeding LS - Input'!$N$93*'Feeding LS - Input'!R93)+('Feeding LS - Input'!$N$94*'Feeding LS - Input'!R94)+('Feeding LS - Input'!$N$95*'Feeding LS - Input'!R95)</f>
        <v>0</v>
      </c>
      <c r="G97" s="101">
        <f>('Feeding LS - Input'!$N$92*'Feeding LS - Input'!S92)+('Feeding LS - Input'!$N$93*'Feeding LS - Input'!S93)+('Feeding LS - Input'!$N$94*'Feeding LS - Input'!S94)+('Feeding LS - Input'!$N$95*'Feeding LS - Input'!S95)</f>
        <v>0</v>
      </c>
      <c r="H97" s="101">
        <f>('Feeding LS - Input'!$N$92*'Feeding LS - Input'!T92)+('Feeding LS - Input'!$N$93*'Feeding LS - Input'!T93)+('Feeding LS - Input'!$N$94*'Feeding LS - Input'!T94)+('Feeding LS - Input'!$N$95*'Feeding LS - Input'!T95)</f>
        <v>0</v>
      </c>
      <c r="I97" s="101">
        <f>('Feeding LS - Input'!$N$92*'Feeding LS - Input'!U92)+('Feeding LS - Input'!$N$93*'Feeding LS - Input'!U93)+('Feeding LS - Input'!$N$94*'Feeding LS - Input'!U94)+('Feeding LS - Input'!$N$95*'Feeding LS - Input'!U95)</f>
        <v>0</v>
      </c>
      <c r="J97" s="101">
        <f>('Feeding LS - Input'!$N$92*'Feeding LS - Input'!V92)+('Feeding LS - Input'!$N$93*'Feeding LS - Input'!V93)+('Feeding LS - Input'!$N$94*'Feeding LS - Input'!V94)+('Feeding LS - Input'!$N$95*'Feeding LS - Input'!V95)</f>
        <v>0</v>
      </c>
      <c r="K97" s="101">
        <f>('Feeding LS - Input'!$N$92*'Feeding LS - Input'!W92)+('Feeding LS - Input'!$N$93*'Feeding LS - Input'!W93)+('Feeding LS - Input'!$N$94*'Feeding LS - Input'!W94)+('Feeding LS - Input'!$N$95*'Feeding LS - Input'!W95)</f>
        <v>0</v>
      </c>
      <c r="L97" s="101">
        <f>('Feeding LS - Input'!$N$92*'Feeding LS - Input'!X92)+('Feeding LS - Input'!$N$93*'Feeding LS - Input'!X93)+('Feeding LS - Input'!$N$94*'Feeding LS - Input'!X94)+('Feeding LS - Input'!$N$95*'Feeding LS - Input'!X95)</f>
        <v>0</v>
      </c>
      <c r="M97" s="101">
        <f>('Feeding LS - Input'!$N$92*'Feeding LS - Input'!Y92)+('Feeding LS - Input'!$N$93*'Feeding LS - Input'!Y93)+('Feeding LS - Input'!$N$94*'Feeding LS - Input'!Y94)+('Feeding LS - Input'!$N$95*'Feeding LS - Input'!Y95)</f>
        <v>0</v>
      </c>
      <c r="N97" s="101">
        <f>('Feeding LS - Input'!$N$92*'Feeding LS - Input'!Z92)+('Feeding LS - Input'!$N$93*'Feeding LS - Input'!Z93)+('Feeding LS - Input'!$N$94*'Feeding LS - Input'!Z94)+('Feeding LS - Input'!$N$95*'Feeding LS - Input'!Z95)</f>
        <v>0</v>
      </c>
      <c r="O97" s="101">
        <f>('Feeding LS - Input'!$N$92*'Feeding LS - Input'!AA92)+('Feeding LS - Input'!$N$93*'Feeding LS - Input'!AA93)+('Feeding LS - Input'!$N$94*'Feeding LS - Input'!AA94)+('Feeding LS - Input'!$N$95*'Feeding LS - Input'!AA95)</f>
        <v>0</v>
      </c>
      <c r="P97" s="101">
        <f>('Feeding LS - Input'!$N$92*'Feeding LS - Input'!AB92)+('Feeding LS - Input'!$N$93*'Feeding LS - Input'!AB93)+('Feeding LS - Input'!$N$94*'Feeding LS - Input'!AB94)+('Feeding LS - Input'!$N$95*'Feeding LS - Input'!AB95)</f>
        <v>0</v>
      </c>
      <c r="Q97" s="101">
        <f>('Feeding LS - Input'!$N$92*'Feeding LS - Input'!AC92)+('Feeding LS - Input'!$N$93*'Feeding LS - Input'!AC93)+('Feeding LS - Input'!$N$94*'Feeding LS - Input'!AC94)+('Feeding LS - Input'!$N$95*'Feeding LS - Input'!AC95)</f>
        <v>0</v>
      </c>
      <c r="R97" s="4"/>
    </row>
    <row r="98" spans="1:18" ht="15" customHeight="1" x14ac:dyDescent="0.25">
      <c r="A98" s="4"/>
      <c r="B98" s="106"/>
      <c r="C98" s="107" t="s">
        <v>622</v>
      </c>
      <c r="D98" s="4"/>
      <c r="E98" s="112"/>
      <c r="F98" s="101"/>
      <c r="G98" s="101"/>
      <c r="H98" s="101"/>
      <c r="I98" s="101"/>
      <c r="J98" s="101"/>
      <c r="K98" s="101"/>
      <c r="L98" s="101"/>
      <c r="M98" s="101"/>
      <c r="N98" s="101"/>
      <c r="O98" s="101"/>
      <c r="P98" s="101"/>
      <c r="Q98" s="101"/>
      <c r="R98" s="4"/>
    </row>
    <row r="99" spans="1:18" ht="15" customHeight="1" x14ac:dyDescent="0.25">
      <c r="A99" s="4"/>
      <c r="B99" s="106"/>
      <c r="C99" s="106"/>
      <c r="D99" s="4" t="s">
        <v>601</v>
      </c>
      <c r="E99" s="112">
        <f t="shared" si="12"/>
        <v>0</v>
      </c>
      <c r="F99" s="101">
        <f>'Grazing LS - Input'!$N$11*'Grazing LS - Input'!R11</f>
        <v>0</v>
      </c>
      <c r="G99" s="101">
        <f>'Grazing LS - Input'!$N$11*'Grazing LS - Input'!S11</f>
        <v>0</v>
      </c>
      <c r="H99" s="101">
        <f>'Grazing LS - Input'!$N$11*'Grazing LS - Input'!T11</f>
        <v>0</v>
      </c>
      <c r="I99" s="101">
        <f>'Grazing LS - Input'!$N$11*'Grazing LS - Input'!U11</f>
        <v>0</v>
      </c>
      <c r="J99" s="101">
        <f>'Grazing LS - Input'!$N$11*'Grazing LS - Input'!V11</f>
        <v>0</v>
      </c>
      <c r="K99" s="101">
        <f>'Grazing LS - Input'!$N$11*'Grazing LS - Input'!W11</f>
        <v>0</v>
      </c>
      <c r="L99" s="101">
        <f>'Grazing LS - Input'!$N$11*'Grazing LS - Input'!X11</f>
        <v>0</v>
      </c>
      <c r="M99" s="101">
        <f>'Grazing LS - Input'!$N$11*'Grazing LS - Input'!Y11</f>
        <v>0</v>
      </c>
      <c r="N99" s="101">
        <f>'Grazing LS - Input'!$N$11*'Grazing LS - Input'!Z11</f>
        <v>0</v>
      </c>
      <c r="O99" s="101">
        <f>'Grazing LS - Input'!$N$11*'Grazing LS - Input'!AA11</f>
        <v>0</v>
      </c>
      <c r="P99" s="101">
        <f>'Grazing LS - Input'!$N$11*'Grazing LS - Input'!AB11</f>
        <v>0</v>
      </c>
      <c r="Q99" s="101">
        <f>'Grazing LS - Input'!$N$11*'Grazing LS - Input'!AC11</f>
        <v>0</v>
      </c>
      <c r="R99" s="4"/>
    </row>
    <row r="100" spans="1:18" ht="15" customHeight="1" x14ac:dyDescent="0.25">
      <c r="A100" s="4"/>
      <c r="B100" s="106"/>
      <c r="C100" s="106"/>
      <c r="D100" s="4" t="s">
        <v>600</v>
      </c>
      <c r="E100" s="112">
        <f t="shared" si="12"/>
        <v>0</v>
      </c>
      <c r="F100" s="101">
        <f>'Feeding LS - Input'!$N$11*'Feeding LS - Input'!R11</f>
        <v>0</v>
      </c>
      <c r="G100" s="101">
        <f>'Feeding LS - Input'!$N$11*'Feeding LS - Input'!S11</f>
        <v>0</v>
      </c>
      <c r="H100" s="101">
        <f>'Feeding LS - Input'!$N$11*'Feeding LS - Input'!T11</f>
        <v>0</v>
      </c>
      <c r="I100" s="101">
        <f>'Feeding LS - Input'!$N$11*'Feeding LS - Input'!U11</f>
        <v>0</v>
      </c>
      <c r="J100" s="101">
        <f>'Feeding LS - Input'!$N$11*'Feeding LS - Input'!V11</f>
        <v>0</v>
      </c>
      <c r="K100" s="101">
        <f>'Feeding LS - Input'!$N$11*'Feeding LS - Input'!W11</f>
        <v>0</v>
      </c>
      <c r="L100" s="101">
        <f>'Feeding LS - Input'!$N$11*'Feeding LS - Input'!X11</f>
        <v>0</v>
      </c>
      <c r="M100" s="101">
        <f>'Feeding LS - Input'!$N$11*'Feeding LS - Input'!Y11</f>
        <v>0</v>
      </c>
      <c r="N100" s="101">
        <f>'Feeding LS - Input'!$N$11*'Feeding LS - Input'!Z11</f>
        <v>0</v>
      </c>
      <c r="O100" s="101">
        <f>'Feeding LS - Input'!$N$11*'Feeding LS - Input'!AA11</f>
        <v>0</v>
      </c>
      <c r="P100" s="101">
        <f>'Feeding LS - Input'!$N$11*'Feeding LS - Input'!AB11</f>
        <v>0</v>
      </c>
      <c r="Q100" s="101">
        <f>'Feeding LS - Input'!$N$11*'Feeding LS - Input'!AC11</f>
        <v>0</v>
      </c>
      <c r="R100" s="4"/>
    </row>
    <row r="101" spans="1:18" ht="15" customHeight="1" x14ac:dyDescent="0.25">
      <c r="C101" s="5" t="s">
        <v>375</v>
      </c>
      <c r="D101" s="4"/>
      <c r="E101" s="132"/>
      <c r="F101" s="132"/>
      <c r="G101" s="132"/>
      <c r="H101" s="132"/>
      <c r="I101" s="132"/>
      <c r="J101" s="132"/>
      <c r="K101" s="132"/>
      <c r="L101" s="132"/>
      <c r="M101" s="132"/>
      <c r="N101" s="132"/>
      <c r="O101" s="132"/>
      <c r="P101" s="132"/>
      <c r="Q101" s="132"/>
      <c r="R101" s="4"/>
    </row>
    <row r="102" spans="1:18" ht="15" customHeight="1" x14ac:dyDescent="0.25">
      <c r="C102" s="4"/>
      <c r="D102" s="4" t="s">
        <v>602</v>
      </c>
      <c r="E102" s="112">
        <f t="shared" si="12"/>
        <v>0</v>
      </c>
      <c r="F102" s="132">
        <f>((General!$E$49*General!Y49)+(General!$E$50*General!Y50)+(General!$E$51*General!Y51)+(General!$E$52*General!Y52)+(General!$E$53*General!Y53)+(General!$E$54*General!Y54))*(1+General!$U$58)</f>
        <v>0</v>
      </c>
      <c r="G102" s="132">
        <f>((General!$E$49*General!Z49)+(General!$E$50*General!Z50)+(General!$E$51*General!Z51)+(General!$E$52*General!Z52)+(General!$E$53*General!Z53)+(General!$E$54*General!Z54))*(1+General!$U$58)</f>
        <v>0</v>
      </c>
      <c r="H102" s="132">
        <f>((General!$E$49*General!AA49)+(General!$E$50*General!AA50)+(General!$E$51*General!AA51)+(General!$E$52*General!AA52)+(General!$E$53*General!AA53)+(General!$E$54*General!AA54))*(1+General!$U$58)</f>
        <v>0</v>
      </c>
      <c r="I102" s="132">
        <f>((General!$E$49*General!AB49)+(General!$E$50*General!AB50)+(General!$E$51*General!AB51)+(General!$E$52*General!AB52)+(General!$E$53*General!AB53)+(General!$E$54*General!AB54))*(1+General!$U$58)</f>
        <v>0</v>
      </c>
      <c r="J102" s="132">
        <f>((General!$E$49*General!AC49)+(General!$E$50*General!AC50)+(General!$E$51*General!AC51)+(General!$E$52*General!AC52)+(General!$E$53*General!AC53)+(General!$E$54*General!AC54))*(1+General!$U$58)</f>
        <v>0</v>
      </c>
      <c r="K102" s="132">
        <f>((General!$E$49*General!AD49)+(General!$E$50*General!AD50)+(General!$E$51*General!AD51)+(General!$E$52*General!AD52)+(General!$E$53*General!AD53)+(General!$E$54*General!AD54))*(1+General!$U$58)</f>
        <v>0</v>
      </c>
      <c r="L102" s="132">
        <f>((General!$E$49*General!AE49)+(General!$E$50*General!AE50)+(General!$E$51*General!AE51)+(General!$E$52*General!AE52)+(General!$E$53*General!AE53)+(General!$E$54*General!AE54))*(1+General!$U$58)</f>
        <v>0</v>
      </c>
      <c r="M102" s="132">
        <f>((General!$E$49*General!AF49)+(General!$E$50*General!AF50)+(General!$E$51*General!AF51)+(General!$E$52*General!AF52)+(General!$E$53*General!AF53)+(General!$E$54*General!AF54))*(1+General!$U$58)</f>
        <v>0</v>
      </c>
      <c r="N102" s="132">
        <f>((General!$E$49*General!AG49)+(General!$E$50*General!AG50)+(General!$E$51*General!AG51)+(General!$E$52*General!AG52)+(General!$E$53*General!AG53)+(General!$E$54*General!AG54))*(1+General!$U$58)</f>
        <v>0</v>
      </c>
      <c r="O102" s="132">
        <f>((General!$E$49*General!AH49)+(General!$E$50*General!AH50)+(General!$E$51*General!AH51)+(General!$E$52*General!AH52)+(General!$E$53*General!AH53)+(General!$E$54*General!AH54))*(1+General!$U$58)</f>
        <v>0</v>
      </c>
      <c r="P102" s="132">
        <f>((General!$E$49*General!AI49)+(General!$E$50*General!AI50)+(General!$E$51*General!AI51)+(General!$E$52*General!AI52)+(General!$E$53*General!AI53)+(General!$E$54*General!AI54))*(1+General!$U$58)</f>
        <v>0</v>
      </c>
      <c r="Q102" s="132">
        <f>((General!$E$49*General!AJ49)+(General!$E$50*General!AJ50)+(General!$E$51*General!AJ51)+(General!$E$52*General!AJ52)+(General!$E$53*General!AJ53)+(General!$E$54*General!AJ54))*(1+General!$U$58)</f>
        <v>0</v>
      </c>
      <c r="R102" s="4"/>
    </row>
    <row r="103" spans="1:18" ht="15" customHeight="1" x14ac:dyDescent="0.25">
      <c r="A103" s="4"/>
      <c r="B103" s="4"/>
      <c r="C103" s="106"/>
      <c r="D103" s="4" t="s">
        <v>166</v>
      </c>
      <c r="E103" s="112">
        <f t="shared" si="12"/>
        <v>0</v>
      </c>
      <c r="F103" s="101">
        <f>General!$E$86*General!Y86</f>
        <v>0</v>
      </c>
      <c r="G103" s="101">
        <f>General!$E$86*General!Z86</f>
        <v>0</v>
      </c>
      <c r="H103" s="101">
        <f>General!$E$86*General!AA86</f>
        <v>0</v>
      </c>
      <c r="I103" s="101">
        <f>General!$E$86*General!AB86</f>
        <v>0</v>
      </c>
      <c r="J103" s="101">
        <f>General!$E$86*General!AC86</f>
        <v>0</v>
      </c>
      <c r="K103" s="101">
        <f>General!$E$86*General!AD86</f>
        <v>0</v>
      </c>
      <c r="L103" s="101">
        <f>General!$E$86*General!AE86</f>
        <v>0</v>
      </c>
      <c r="M103" s="101">
        <f>General!$E$86*General!AF86</f>
        <v>0</v>
      </c>
      <c r="N103" s="101">
        <f>General!$E$86*General!AG86</f>
        <v>0</v>
      </c>
      <c r="O103" s="101">
        <f>General!$E$86*General!AH86</f>
        <v>0</v>
      </c>
      <c r="P103" s="101">
        <f>General!$E$86*General!AI86</f>
        <v>0</v>
      </c>
      <c r="Q103" s="101">
        <f>General!$E$86*General!AJ86</f>
        <v>0</v>
      </c>
      <c r="R103" s="4"/>
    </row>
    <row r="104" spans="1:18" ht="15" customHeight="1" x14ac:dyDescent="0.25">
      <c r="A104" s="4"/>
      <c r="B104" s="4"/>
      <c r="C104" s="106"/>
      <c r="D104" s="4" t="s">
        <v>165</v>
      </c>
      <c r="E104" s="112">
        <f t="shared" si="12"/>
        <v>0</v>
      </c>
      <c r="F104" s="101">
        <f>General!$E80*General!Y80</f>
        <v>0</v>
      </c>
      <c r="G104" s="101">
        <f>General!$E80*General!Z80</f>
        <v>0</v>
      </c>
      <c r="H104" s="101">
        <f>General!$E80*General!AA80</f>
        <v>0</v>
      </c>
      <c r="I104" s="101">
        <f>General!$E80*General!AB80</f>
        <v>0</v>
      </c>
      <c r="J104" s="101">
        <f>General!$E80*General!AC80</f>
        <v>0</v>
      </c>
      <c r="K104" s="101">
        <f>General!$E80*General!AD80</f>
        <v>0</v>
      </c>
      <c r="L104" s="101">
        <f>General!$E80*General!AE80</f>
        <v>0</v>
      </c>
      <c r="M104" s="101">
        <f>General!$E80*General!AF80</f>
        <v>0</v>
      </c>
      <c r="N104" s="101">
        <f>General!$E80*General!AG80</f>
        <v>0</v>
      </c>
      <c r="O104" s="101">
        <f>General!$E80*General!AH80</f>
        <v>0</v>
      </c>
      <c r="P104" s="101">
        <f>General!$E80*General!AI80</f>
        <v>0</v>
      </c>
      <c r="Q104" s="101">
        <f>General!$E80*General!AJ80</f>
        <v>0</v>
      </c>
      <c r="R104" s="4"/>
    </row>
    <row r="105" spans="1:18" ht="15" customHeight="1" x14ac:dyDescent="0.25">
      <c r="A105" s="4"/>
      <c r="B105" s="4"/>
      <c r="C105" s="106"/>
      <c r="D105" s="4" t="s">
        <v>377</v>
      </c>
      <c r="E105" s="112">
        <f t="shared" si="12"/>
        <v>0</v>
      </c>
      <c r="F105" s="101">
        <f>General!$E81*General!Y81</f>
        <v>0</v>
      </c>
      <c r="G105" s="101">
        <f>General!$E81*General!Z81</f>
        <v>0</v>
      </c>
      <c r="H105" s="101">
        <f>General!$E81*General!AA81</f>
        <v>0</v>
      </c>
      <c r="I105" s="101">
        <f>General!$E81*General!AB81</f>
        <v>0</v>
      </c>
      <c r="J105" s="101">
        <f>General!$E81*General!AC81</f>
        <v>0</v>
      </c>
      <c r="K105" s="101">
        <f>General!$E81*General!AD81</f>
        <v>0</v>
      </c>
      <c r="L105" s="101">
        <f>General!$E81*General!AE81</f>
        <v>0</v>
      </c>
      <c r="M105" s="101">
        <f>General!$E81*General!AF81</f>
        <v>0</v>
      </c>
      <c r="N105" s="101">
        <f>General!$E81*General!AG81</f>
        <v>0</v>
      </c>
      <c r="O105" s="101">
        <f>General!$E81*General!AH81</f>
        <v>0</v>
      </c>
      <c r="P105" s="101">
        <f>General!$E81*General!AI81</f>
        <v>0</v>
      </c>
      <c r="Q105" s="101">
        <f>General!$E81*General!AJ81</f>
        <v>0</v>
      </c>
      <c r="R105" s="4"/>
    </row>
    <row r="106" spans="1:18" ht="15" customHeight="1" x14ac:dyDescent="0.25">
      <c r="A106" s="4"/>
      <c r="B106" s="4"/>
      <c r="C106" s="106"/>
      <c r="D106" s="4" t="s">
        <v>603</v>
      </c>
      <c r="E106" s="112">
        <f t="shared" si="12"/>
        <v>0</v>
      </c>
      <c r="F106" s="101">
        <f>(General!$E$82*General!Y82)+(General!$E$68*General!Y68)</f>
        <v>0</v>
      </c>
      <c r="G106" s="101">
        <f>(General!$E$82*General!Z82)+(General!$E$68*General!Z68)</f>
        <v>0</v>
      </c>
      <c r="H106" s="101">
        <f>(General!$E$82*General!AA82)+(General!$E$68*General!AA68)</f>
        <v>0</v>
      </c>
      <c r="I106" s="101">
        <f>(General!$E$82*General!AB82)+(General!$E$68*General!AB68)</f>
        <v>0</v>
      </c>
      <c r="J106" s="101">
        <f>(General!$E$82*General!AC82)+(General!$E$68*General!AC68)</f>
        <v>0</v>
      </c>
      <c r="K106" s="101">
        <f>(General!$E$82*General!AD82)+(General!$E$68*General!AD68)</f>
        <v>0</v>
      </c>
      <c r="L106" s="101">
        <f>(General!$E$82*General!AE82)+(General!$E$68*General!AE68)</f>
        <v>0</v>
      </c>
      <c r="M106" s="101">
        <f>(General!$E$82*General!AF82)+(General!$E$68*General!AF68)</f>
        <v>0</v>
      </c>
      <c r="N106" s="101">
        <f>(General!$E$82*General!AG82)+(General!$E$68*General!AG68)</f>
        <v>0</v>
      </c>
      <c r="O106" s="101">
        <f>(General!$E$82*General!AH82)+(General!$E$68*General!AH68)</f>
        <v>0</v>
      </c>
      <c r="P106" s="101">
        <f>(General!$E$82*General!AI82)+(General!$E$68*General!AI68)</f>
        <v>0</v>
      </c>
      <c r="Q106" s="101">
        <f>(General!$E$82*General!AJ82)+(General!$E$68*General!AJ68)</f>
        <v>0</v>
      </c>
      <c r="R106" s="4"/>
    </row>
    <row r="107" spans="1:18" ht="15" customHeight="1" x14ac:dyDescent="0.25">
      <c r="A107" s="4"/>
      <c r="B107" s="4"/>
      <c r="C107" s="106"/>
      <c r="D107" s="4" t="s">
        <v>383</v>
      </c>
      <c r="E107" s="112"/>
      <c r="F107" s="101"/>
      <c r="G107" s="101"/>
      <c r="H107" s="101"/>
      <c r="I107" s="101"/>
      <c r="J107" s="101"/>
      <c r="K107" s="101"/>
      <c r="L107" s="101"/>
      <c r="M107" s="101"/>
      <c r="N107" s="101"/>
      <c r="O107" s="101"/>
      <c r="P107" s="101"/>
      <c r="Q107" s="101"/>
      <c r="R107" s="4"/>
    </row>
    <row r="108" spans="1:18" ht="15" customHeight="1" x14ac:dyDescent="0.25">
      <c r="A108" s="4"/>
      <c r="B108" s="4"/>
      <c r="C108" s="106"/>
      <c r="D108" s="130" t="s">
        <v>604</v>
      </c>
      <c r="E108" s="112">
        <f>SUM(F108:Q108)</f>
        <v>0</v>
      </c>
      <c r="F108" s="101">
        <f>General!$E$91*General!Y91</f>
        <v>0</v>
      </c>
      <c r="G108" s="101">
        <f>General!$E$91*General!Z91</f>
        <v>0</v>
      </c>
      <c r="H108" s="101">
        <f>General!$E$91*General!AA91</f>
        <v>0</v>
      </c>
      <c r="I108" s="101">
        <f>General!$E$91*General!AB91</f>
        <v>0</v>
      </c>
      <c r="J108" s="101">
        <f>General!$E$91*General!AC91</f>
        <v>0</v>
      </c>
      <c r="K108" s="101">
        <f>General!$E$91*General!AD91</f>
        <v>0</v>
      </c>
      <c r="L108" s="101">
        <f>General!$E$91*General!AE91</f>
        <v>0</v>
      </c>
      <c r="M108" s="101">
        <f>General!$E$91*General!AF91</f>
        <v>0</v>
      </c>
      <c r="N108" s="101">
        <f>General!$E$91*General!AG91</f>
        <v>0</v>
      </c>
      <c r="O108" s="101">
        <f>General!$E$91*General!AH91</f>
        <v>0</v>
      </c>
      <c r="P108" s="101">
        <f>General!$E$91*General!AI91</f>
        <v>0</v>
      </c>
      <c r="Q108" s="101">
        <f>General!$E$91*General!AJ91</f>
        <v>0</v>
      </c>
      <c r="R108" s="4"/>
    </row>
    <row r="109" spans="1:18" ht="15" customHeight="1" x14ac:dyDescent="0.25">
      <c r="A109" s="4"/>
      <c r="B109" s="4"/>
      <c r="C109" s="106"/>
      <c r="D109" s="130" t="s">
        <v>605</v>
      </c>
      <c r="E109" s="112">
        <f>SUM(F109:Q109)</f>
        <v>0</v>
      </c>
      <c r="F109" s="101">
        <f>(General!$E$92*General!Y92)+(General!$E$93*General!Y93)</f>
        <v>0</v>
      </c>
      <c r="G109" s="101">
        <f>(General!$E$92*General!Z92)+(General!$E$93*General!Z93)</f>
        <v>0</v>
      </c>
      <c r="H109" s="101">
        <f>(General!$E$92*General!AA92)+(General!$E$93*General!AA93)</f>
        <v>0</v>
      </c>
      <c r="I109" s="101">
        <f>(General!$E$92*General!AB92)+(General!$E$93*General!AB93)</f>
        <v>0</v>
      </c>
      <c r="J109" s="101">
        <f>(General!$E$92*General!AC92)+(General!$E$93*General!AC93)</f>
        <v>0</v>
      </c>
      <c r="K109" s="101">
        <f>(General!$E$92*General!AD92)+(General!$E$93*General!AD93)</f>
        <v>0</v>
      </c>
      <c r="L109" s="101">
        <f>(General!$E$92*General!AE92)+(General!$E$93*General!AE93)</f>
        <v>0</v>
      </c>
      <c r="M109" s="101">
        <f>(General!$E$92*General!AF92)+(General!$E$93*General!AF93)</f>
        <v>0</v>
      </c>
      <c r="N109" s="101">
        <f>(General!$E$92*General!AG92)+(General!$E$93*General!AG93)</f>
        <v>0</v>
      </c>
      <c r="O109" s="101">
        <f>(General!$E$92*General!AH92)+(General!$E$93*General!AH93)</f>
        <v>0</v>
      </c>
      <c r="P109" s="101">
        <f>(General!$E$92*General!AI92)+(General!$E$93*General!AI93)</f>
        <v>0</v>
      </c>
      <c r="Q109" s="101">
        <f>(General!$E$92*General!AJ92)+(General!$E$93*General!AJ93)</f>
        <v>0</v>
      </c>
      <c r="R109" s="4"/>
    </row>
    <row r="110" spans="1:18" ht="15" customHeight="1" x14ac:dyDescent="0.25">
      <c r="A110" s="4"/>
      <c r="B110" s="4"/>
      <c r="C110" s="106"/>
      <c r="D110" s="4" t="s">
        <v>378</v>
      </c>
      <c r="E110" s="112">
        <f t="shared" si="12"/>
        <v>0</v>
      </c>
      <c r="F110" s="101">
        <f>General!$E$88*General!Y88</f>
        <v>0</v>
      </c>
      <c r="G110" s="101">
        <f>General!$E$88*General!Z88</f>
        <v>0</v>
      </c>
      <c r="H110" s="101">
        <f>General!$E$88*General!AA88</f>
        <v>0</v>
      </c>
      <c r="I110" s="101">
        <f>General!$E$88*General!AB88</f>
        <v>0</v>
      </c>
      <c r="J110" s="101">
        <f>General!$E$88*General!AC88</f>
        <v>0</v>
      </c>
      <c r="K110" s="101">
        <f>General!$E$88*General!AD88</f>
        <v>0</v>
      </c>
      <c r="L110" s="101">
        <f>General!$E$88*General!AE88</f>
        <v>0</v>
      </c>
      <c r="M110" s="101">
        <f>General!$E$88*General!AF88</f>
        <v>0</v>
      </c>
      <c r="N110" s="101">
        <f>General!$E$88*General!AG88</f>
        <v>0</v>
      </c>
      <c r="O110" s="101">
        <f>General!$E$88*General!AH88</f>
        <v>0</v>
      </c>
      <c r="P110" s="101">
        <f>General!$E$88*General!AI88</f>
        <v>0</v>
      </c>
      <c r="Q110" s="101">
        <f>General!$E$88*General!AJ88</f>
        <v>0</v>
      </c>
      <c r="R110" s="4"/>
    </row>
    <row r="111" spans="1:18" ht="15" customHeight="1" x14ac:dyDescent="0.25">
      <c r="A111" s="4"/>
      <c r="B111" s="4"/>
      <c r="C111" s="106"/>
      <c r="D111" s="4" t="s">
        <v>379</v>
      </c>
      <c r="E111" s="112">
        <f t="shared" si="12"/>
        <v>0</v>
      </c>
      <c r="F111" s="101">
        <f>General!$E$87*General!Y87</f>
        <v>0</v>
      </c>
      <c r="G111" s="101">
        <f>General!$E$87*General!Z87</f>
        <v>0</v>
      </c>
      <c r="H111" s="101">
        <f>General!$E$87*General!AA87</f>
        <v>0</v>
      </c>
      <c r="I111" s="101">
        <f>General!$E$87*General!AB87</f>
        <v>0</v>
      </c>
      <c r="J111" s="101">
        <f>General!$E$87*General!AC87</f>
        <v>0</v>
      </c>
      <c r="K111" s="101">
        <f>General!$E$87*General!AD87</f>
        <v>0</v>
      </c>
      <c r="L111" s="101">
        <f>General!$E$87*General!AE87</f>
        <v>0</v>
      </c>
      <c r="M111" s="101">
        <f>General!$E$87*General!AF87</f>
        <v>0</v>
      </c>
      <c r="N111" s="101">
        <f>General!$E$87*General!AG87</f>
        <v>0</v>
      </c>
      <c r="O111" s="101">
        <f>General!$E$87*General!AH87</f>
        <v>0</v>
      </c>
      <c r="P111" s="101">
        <f>General!$E$87*General!AI87</f>
        <v>0</v>
      </c>
      <c r="Q111" s="101">
        <f>General!$E$87*General!AJ87</f>
        <v>0</v>
      </c>
      <c r="R111" s="4"/>
    </row>
    <row r="112" spans="1:18" ht="15" customHeight="1" x14ac:dyDescent="0.25">
      <c r="A112" s="4"/>
      <c r="B112" s="4"/>
      <c r="C112" s="106"/>
      <c r="D112" s="4" t="s">
        <v>282</v>
      </c>
      <c r="E112" s="112">
        <f t="shared" si="12"/>
        <v>0</v>
      </c>
      <c r="F112" s="101">
        <f>General!$E$89*General!Y89</f>
        <v>0</v>
      </c>
      <c r="G112" s="101">
        <f>General!$E$89*General!Z89</f>
        <v>0</v>
      </c>
      <c r="H112" s="101">
        <f>General!$E$89*General!AA89</f>
        <v>0</v>
      </c>
      <c r="I112" s="101">
        <f>General!$E$89*General!AB89</f>
        <v>0</v>
      </c>
      <c r="J112" s="101">
        <f>General!$E$89*General!AC89</f>
        <v>0</v>
      </c>
      <c r="K112" s="101">
        <f>General!$E$89*General!AD89</f>
        <v>0</v>
      </c>
      <c r="L112" s="101">
        <f>General!$E$89*General!AE89</f>
        <v>0</v>
      </c>
      <c r="M112" s="101">
        <f>General!$E$89*General!AF89</f>
        <v>0</v>
      </c>
      <c r="N112" s="101">
        <f>General!$E$89*General!AG89</f>
        <v>0</v>
      </c>
      <c r="O112" s="101">
        <f>General!$E$89*General!AH89</f>
        <v>0</v>
      </c>
      <c r="P112" s="101">
        <f>General!$E$89*General!AI89</f>
        <v>0</v>
      </c>
      <c r="Q112" s="101">
        <f>General!$E$89*General!AJ89</f>
        <v>0</v>
      </c>
      <c r="R112" s="4"/>
    </row>
    <row r="113" spans="1:18" ht="15" customHeight="1" x14ac:dyDescent="0.25">
      <c r="A113" s="4"/>
      <c r="B113" s="4"/>
      <c r="C113" s="106"/>
      <c r="D113" s="4" t="s">
        <v>3</v>
      </c>
      <c r="E113" s="112">
        <f t="shared" si="12"/>
        <v>0</v>
      </c>
      <c r="F113" s="101">
        <f>(General!$E$94*General!Y94)+(General!$E$95*General!Y95)</f>
        <v>0</v>
      </c>
      <c r="G113" s="101">
        <f>(General!$E$94*General!Z94)+(General!$E$95*General!Z95)</f>
        <v>0</v>
      </c>
      <c r="H113" s="101">
        <f>(General!$E$94*General!AA94)+(General!$E$95*General!AA95)</f>
        <v>0</v>
      </c>
      <c r="I113" s="101">
        <f>(General!$E$94*General!AB94)+(General!$E$95*General!AB95)</f>
        <v>0</v>
      </c>
      <c r="J113" s="101">
        <f>(General!$E$94*General!AC94)+(General!$E$95*General!AC95)</f>
        <v>0</v>
      </c>
      <c r="K113" s="101">
        <f>(General!$E$94*General!AD94)+(General!$E$95*General!AD95)</f>
        <v>0</v>
      </c>
      <c r="L113" s="101">
        <f>(General!$E$94*General!AE94)+(General!$E$95*General!AE95)</f>
        <v>0</v>
      </c>
      <c r="M113" s="101">
        <f>(General!$E$94*General!AF94)+(General!$E$95*General!AF95)</f>
        <v>0</v>
      </c>
      <c r="N113" s="101">
        <f>(General!$E$94*General!AG94)+(General!$E$95*General!AG95)</f>
        <v>0</v>
      </c>
      <c r="O113" s="101">
        <f>(General!$E$94*General!AH94)+(General!$E$95*General!AH95)</f>
        <v>0</v>
      </c>
      <c r="P113" s="101">
        <f>(General!$E$94*General!AI94)+(General!$E$95*General!AI95)</f>
        <v>0</v>
      </c>
      <c r="Q113" s="101">
        <f>(General!$E$94*General!AJ94)+(General!$E$95*General!AJ95)</f>
        <v>0</v>
      </c>
      <c r="R113" s="4"/>
    </row>
    <row r="114" spans="1:18" ht="5.0999999999999996" customHeight="1" thickBot="1" x14ac:dyDescent="0.3">
      <c r="A114" s="4"/>
      <c r="B114" s="106"/>
      <c r="C114" s="113"/>
      <c r="D114" s="113"/>
      <c r="E114" s="114"/>
      <c r="F114" s="113"/>
      <c r="G114" s="113"/>
      <c r="H114" s="113"/>
      <c r="I114" s="113"/>
      <c r="J114" s="113"/>
      <c r="K114" s="113"/>
      <c r="L114" s="113"/>
      <c r="M114" s="113"/>
      <c r="N114" s="113"/>
      <c r="O114" s="113"/>
      <c r="P114" s="113"/>
      <c r="Q114" s="113"/>
      <c r="R114" s="4"/>
    </row>
    <row r="115" spans="1:18" ht="15" customHeight="1" thickTop="1" x14ac:dyDescent="0.25">
      <c r="A115" s="4"/>
      <c r="B115" s="106"/>
      <c r="C115" s="106"/>
      <c r="D115" s="106"/>
      <c r="E115" s="109"/>
      <c r="F115" s="106"/>
      <c r="G115" s="106"/>
      <c r="H115" s="106"/>
      <c r="I115" s="106"/>
      <c r="J115" s="106"/>
      <c r="K115" s="106"/>
      <c r="L115" s="106"/>
      <c r="M115" s="106"/>
      <c r="N115" s="106"/>
      <c r="O115" s="106"/>
      <c r="P115" s="106"/>
      <c r="Q115" s="106"/>
      <c r="R115" s="4"/>
    </row>
    <row r="116" spans="1:18" ht="15" customHeight="1" x14ac:dyDescent="0.25">
      <c r="A116" s="4"/>
      <c r="B116" s="120"/>
      <c r="C116" s="121" t="s">
        <v>80</v>
      </c>
      <c r="D116" s="121"/>
      <c r="E116" s="122">
        <f>SUM(E60:E114)</f>
        <v>0</v>
      </c>
      <c r="F116" s="122">
        <f t="shared" ref="F116:Q116" si="13">SUM(F60:F114)</f>
        <v>0</v>
      </c>
      <c r="G116" s="122">
        <f t="shared" si="13"/>
        <v>0</v>
      </c>
      <c r="H116" s="122">
        <f t="shared" si="13"/>
        <v>0</v>
      </c>
      <c r="I116" s="122">
        <f t="shared" si="13"/>
        <v>0</v>
      </c>
      <c r="J116" s="122">
        <f t="shared" si="13"/>
        <v>0</v>
      </c>
      <c r="K116" s="122">
        <f t="shared" si="13"/>
        <v>0</v>
      </c>
      <c r="L116" s="122">
        <f t="shared" si="13"/>
        <v>0</v>
      </c>
      <c r="M116" s="122">
        <f t="shared" si="13"/>
        <v>0</v>
      </c>
      <c r="N116" s="122">
        <f t="shared" si="13"/>
        <v>0</v>
      </c>
      <c r="O116" s="122">
        <f t="shared" si="13"/>
        <v>0</v>
      </c>
      <c r="P116" s="122">
        <f t="shared" si="13"/>
        <v>0</v>
      </c>
      <c r="Q116" s="122">
        <f t="shared" si="13"/>
        <v>0</v>
      </c>
      <c r="R116" s="123"/>
    </row>
    <row r="117" spans="1:18" ht="15" customHeight="1" x14ac:dyDescent="0.25">
      <c r="A117" s="4"/>
      <c r="B117" s="5"/>
      <c r="C117" s="107"/>
      <c r="D117" s="107"/>
      <c r="E117" s="133"/>
      <c r="F117" s="133"/>
      <c r="G117" s="133"/>
      <c r="H117" s="133"/>
      <c r="I117" s="133"/>
      <c r="J117" s="133"/>
      <c r="K117" s="133"/>
      <c r="L117" s="133"/>
      <c r="M117" s="133"/>
      <c r="N117" s="133"/>
      <c r="O117" s="133"/>
      <c r="P117" s="133"/>
      <c r="Q117" s="133"/>
      <c r="R117" s="5"/>
    </row>
    <row r="118" spans="1:18" ht="15" customHeight="1" x14ac:dyDescent="0.25">
      <c r="A118" s="4"/>
      <c r="B118" s="4"/>
      <c r="C118" s="107" t="s">
        <v>167</v>
      </c>
      <c r="D118" s="106"/>
      <c r="E118" s="106"/>
      <c r="F118" s="106"/>
      <c r="G118" s="106"/>
      <c r="H118" s="106"/>
      <c r="I118" s="106"/>
      <c r="J118" s="106"/>
      <c r="K118" s="106"/>
      <c r="L118" s="106"/>
      <c r="M118" s="106"/>
      <c r="N118" s="106"/>
      <c r="O118" s="106"/>
      <c r="P118" s="106"/>
      <c r="Q118" s="106"/>
      <c r="R118" s="4"/>
    </row>
    <row r="119" spans="1:18" ht="15" customHeight="1" x14ac:dyDescent="0.25">
      <c r="A119" s="4"/>
      <c r="B119" s="4"/>
      <c r="C119" s="106" t="s">
        <v>606</v>
      </c>
      <c r="D119" s="106"/>
      <c r="E119" s="106"/>
      <c r="F119" s="106"/>
      <c r="G119" s="106"/>
      <c r="H119" s="106"/>
      <c r="I119" s="106"/>
      <c r="J119" s="106"/>
      <c r="K119" s="106"/>
      <c r="L119" s="106"/>
      <c r="M119" s="106"/>
      <c r="N119" s="106"/>
      <c r="O119" s="106"/>
      <c r="P119" s="106"/>
      <c r="Q119" s="106"/>
      <c r="R119" s="4"/>
    </row>
    <row r="120" spans="1:18" ht="15" customHeight="1" x14ac:dyDescent="0.25">
      <c r="A120" s="4"/>
      <c r="B120" s="4"/>
      <c r="C120" s="107"/>
      <c r="D120" s="117" t="str">
        <f>IF('Basic Information'!$D$20="Cow-Calf","Cows",IF('Basic Information'!$D$20="Ewe-Lamb","Ewes",IF('Basic Information'!$D$20="Doe-Kid","Does","_____")))</f>
        <v>_____</v>
      </c>
      <c r="E120" s="112">
        <f t="shared" ref="E120:E124" si="14">SUM(F120:Q120)</f>
        <v>0</v>
      </c>
      <c r="F120" s="132">
        <f>('Breeding LS - Input'!$M$137*'Breeding LS - Input'!Q137)+('Breeding LS - Input'!$M$138*'Breeding LS - Input'!Q138)</f>
        <v>0</v>
      </c>
      <c r="G120" s="132">
        <f>('Breeding LS - Input'!$M$137*'Breeding LS - Input'!R137)+('Breeding LS - Input'!$M$138*'Breeding LS - Input'!R138)</f>
        <v>0</v>
      </c>
      <c r="H120" s="132">
        <f>('Breeding LS - Input'!$M$137*'Breeding LS - Input'!S137)+('Breeding LS - Input'!$M$138*'Breeding LS - Input'!S138)</f>
        <v>0</v>
      </c>
      <c r="I120" s="132">
        <f>('Breeding LS - Input'!$M$137*'Breeding LS - Input'!T137)+('Breeding LS - Input'!$M$138*'Breeding LS - Input'!T138)</f>
        <v>0</v>
      </c>
      <c r="J120" s="132">
        <f>('Breeding LS - Input'!$M$137*'Breeding LS - Input'!U137)+('Breeding LS - Input'!$M$138*'Breeding LS - Input'!U138)</f>
        <v>0</v>
      </c>
      <c r="K120" s="132">
        <f>('Breeding LS - Input'!$M$137*'Breeding LS - Input'!V137)+('Breeding LS - Input'!$M$138*'Breeding LS - Input'!V138)</f>
        <v>0</v>
      </c>
      <c r="L120" s="132">
        <f>('Breeding LS - Input'!$M$137*'Breeding LS - Input'!W137)+('Breeding LS - Input'!$M$138*'Breeding LS - Input'!W138)</f>
        <v>0</v>
      </c>
      <c r="M120" s="132">
        <f>('Breeding LS - Input'!$M$137*'Breeding LS - Input'!X137)+('Breeding LS - Input'!$M$138*'Breeding LS - Input'!X138)</f>
        <v>0</v>
      </c>
      <c r="N120" s="132">
        <f>('Breeding LS - Input'!$M$137*'Breeding LS - Input'!Y137)+('Breeding LS - Input'!$M$138*'Breeding LS - Input'!Y138)</f>
        <v>0</v>
      </c>
      <c r="O120" s="132">
        <f>('Breeding LS - Input'!$M$137*'Breeding LS - Input'!Z137)+('Breeding LS - Input'!$M$138*'Breeding LS - Input'!Z138)</f>
        <v>0</v>
      </c>
      <c r="P120" s="132">
        <f>('Breeding LS - Input'!$M$137*'Breeding LS - Input'!AA137)+('Breeding LS - Input'!$M$138*'Breeding LS - Input'!AA138)</f>
        <v>0</v>
      </c>
      <c r="Q120" s="132">
        <f>('Breeding LS - Input'!$M$137*'Breeding LS - Input'!AB137)+('Breeding LS - Input'!$M$138*'Breeding LS - Input'!AB138)</f>
        <v>0</v>
      </c>
      <c r="R120" s="4"/>
    </row>
    <row r="121" spans="1:18" ht="15" customHeight="1" x14ac:dyDescent="0.25">
      <c r="A121" s="4"/>
      <c r="B121" s="4"/>
      <c r="C121" s="107"/>
      <c r="D121" s="117" t="str">
        <f>IF('Basic Information'!$D$20="Cow-Calf","Bulls",IF('Basic Information'!$D$20="Ewe-Lamb","Rams",IF('Basic Information'!$D$20="Doe-Kid","Bucks","_____")))</f>
        <v>_____</v>
      </c>
      <c r="E121" s="112">
        <f>SUM(F121:Q121)</f>
        <v>0</v>
      </c>
      <c r="F121" s="112">
        <f>('Breeding LS - Input'!$M$140*'Breeding LS - Input'!Q140)+('Breeding LS - Input'!$M$141*'Breeding LS - Input'!Q141)</f>
        <v>0</v>
      </c>
      <c r="G121" s="112">
        <f>('Breeding LS - Input'!$M$140*'Breeding LS - Input'!R140)+('Breeding LS - Input'!$M$141*'Breeding LS - Input'!R141)</f>
        <v>0</v>
      </c>
      <c r="H121" s="112">
        <f>('Breeding LS - Input'!$M$140*'Breeding LS - Input'!S140)+('Breeding LS - Input'!$M$141*'Breeding LS - Input'!S141)</f>
        <v>0</v>
      </c>
      <c r="I121" s="112">
        <f>('Breeding LS - Input'!$M$140*'Breeding LS - Input'!T140)+('Breeding LS - Input'!$M$141*'Breeding LS - Input'!T141)</f>
        <v>0</v>
      </c>
      <c r="J121" s="112">
        <f>('Breeding LS - Input'!$M$140*'Breeding LS - Input'!U140)+('Breeding LS - Input'!$M$141*'Breeding LS - Input'!U141)</f>
        <v>0</v>
      </c>
      <c r="K121" s="112">
        <f>('Breeding LS - Input'!$M$140*'Breeding LS - Input'!V140)+('Breeding LS - Input'!$M$141*'Breeding LS - Input'!V141)</f>
        <v>0</v>
      </c>
      <c r="L121" s="112">
        <f>('Breeding LS - Input'!$M$140*'Breeding LS - Input'!W140)+('Breeding LS - Input'!$M$141*'Breeding LS - Input'!W141)</f>
        <v>0</v>
      </c>
      <c r="M121" s="112">
        <f>('Breeding LS - Input'!$M$140*'Breeding LS - Input'!X140)+('Breeding LS - Input'!$M$141*'Breeding LS - Input'!X141)</f>
        <v>0</v>
      </c>
      <c r="N121" s="112">
        <f>('Breeding LS - Input'!$M$140*'Breeding LS - Input'!Y140)+('Breeding LS - Input'!$M$141*'Breeding LS - Input'!Y141)</f>
        <v>0</v>
      </c>
      <c r="O121" s="112">
        <f>('Breeding LS - Input'!$M$140*'Breeding LS - Input'!Z140)+('Breeding LS - Input'!$M$141*'Breeding LS - Input'!Z141)</f>
        <v>0</v>
      </c>
      <c r="P121" s="112">
        <f>('Breeding LS - Input'!$M$140*'Breeding LS - Input'!AA140)+('Breeding LS - Input'!$M$141*'Breeding LS - Input'!AA141)</f>
        <v>0</v>
      </c>
      <c r="Q121" s="112">
        <f>('Breeding LS - Input'!$M$140*'Breeding LS - Input'!AB140)+('Breeding LS - Input'!$M$141*'Breeding LS - Input'!AB141)</f>
        <v>0</v>
      </c>
      <c r="R121" s="4"/>
    </row>
    <row r="122" spans="1:18" ht="15" customHeight="1" x14ac:dyDescent="0.25">
      <c r="A122" s="4"/>
      <c r="B122" s="4"/>
      <c r="C122" s="106" t="s">
        <v>607</v>
      </c>
      <c r="D122" s="4"/>
      <c r="E122" s="112">
        <f>SUM(F122:Q122)</f>
        <v>0</v>
      </c>
      <c r="F122" s="132">
        <f>(General!$E$67*General!Y67)</f>
        <v>0</v>
      </c>
      <c r="G122" s="132">
        <f>(General!$E$67*General!Z67)</f>
        <v>0</v>
      </c>
      <c r="H122" s="132">
        <f>(General!$E$67*General!AA67)</f>
        <v>0</v>
      </c>
      <c r="I122" s="132">
        <f>(General!$E$67*General!AB67)</f>
        <v>0</v>
      </c>
      <c r="J122" s="132">
        <f>(General!$E$67*General!AC67)</f>
        <v>0</v>
      </c>
      <c r="K122" s="132">
        <f>(General!$E$67*General!AD67)</f>
        <v>0</v>
      </c>
      <c r="L122" s="132">
        <f>(General!$E$67*General!AE67)</f>
        <v>0</v>
      </c>
      <c r="M122" s="132">
        <f>(General!$E$67*General!AF67)</f>
        <v>0</v>
      </c>
      <c r="N122" s="132">
        <f>(General!$E$67*General!AG67)</f>
        <v>0</v>
      </c>
      <c r="O122" s="132">
        <f>(General!$E$67*General!AH67)</f>
        <v>0</v>
      </c>
      <c r="P122" s="132">
        <f>(General!$E$67*General!AI67)</f>
        <v>0</v>
      </c>
      <c r="Q122" s="132">
        <f>(General!$E$67*General!AJ67)</f>
        <v>0</v>
      </c>
      <c r="R122" s="4"/>
    </row>
    <row r="123" spans="1:18" ht="15" customHeight="1" x14ac:dyDescent="0.25">
      <c r="A123" s="4"/>
      <c r="B123" s="4"/>
      <c r="C123" s="106" t="s">
        <v>173</v>
      </c>
      <c r="D123" s="4"/>
      <c r="E123" s="112">
        <f t="shared" si="14"/>
        <v>0</v>
      </c>
      <c r="F123" s="96">
        <v>0</v>
      </c>
      <c r="G123" s="96">
        <v>0</v>
      </c>
      <c r="H123" s="96">
        <v>0</v>
      </c>
      <c r="I123" s="96">
        <v>0</v>
      </c>
      <c r="J123" s="96">
        <v>0</v>
      </c>
      <c r="K123" s="96">
        <v>0</v>
      </c>
      <c r="L123" s="96">
        <v>0</v>
      </c>
      <c r="M123" s="96">
        <v>0</v>
      </c>
      <c r="N123" s="96">
        <v>0</v>
      </c>
      <c r="O123" s="96">
        <v>0</v>
      </c>
      <c r="P123" s="96">
        <v>0</v>
      </c>
      <c r="Q123" s="96">
        <v>0</v>
      </c>
      <c r="R123" s="4"/>
    </row>
    <row r="124" spans="1:18" ht="15" customHeight="1" x14ac:dyDescent="0.25">
      <c r="A124" s="4"/>
      <c r="B124" s="4"/>
      <c r="C124" s="106" t="s">
        <v>170</v>
      </c>
      <c r="D124" s="4"/>
      <c r="E124" s="112">
        <f t="shared" si="14"/>
        <v>0</v>
      </c>
      <c r="F124" s="96">
        <v>0</v>
      </c>
      <c r="G124" s="96">
        <v>0</v>
      </c>
      <c r="H124" s="96">
        <v>0</v>
      </c>
      <c r="I124" s="96">
        <v>0</v>
      </c>
      <c r="J124" s="96">
        <v>0</v>
      </c>
      <c r="K124" s="96">
        <v>0</v>
      </c>
      <c r="L124" s="96">
        <v>0</v>
      </c>
      <c r="M124" s="96">
        <v>0</v>
      </c>
      <c r="N124" s="96">
        <v>0</v>
      </c>
      <c r="O124" s="96">
        <v>0</v>
      </c>
      <c r="P124" s="96">
        <v>0</v>
      </c>
      <c r="Q124" s="96">
        <v>0</v>
      </c>
      <c r="R124" s="4"/>
    </row>
    <row r="125" spans="1:18" ht="15" customHeight="1" x14ac:dyDescent="0.25">
      <c r="A125" s="4"/>
      <c r="B125" s="4"/>
      <c r="C125" s="106" t="s">
        <v>369</v>
      </c>
      <c r="D125" s="4"/>
      <c r="E125" s="112">
        <f t="shared" ref="E125" si="15">SUM(F125:Q125)</f>
        <v>0</v>
      </c>
      <c r="F125" s="96">
        <v>0</v>
      </c>
      <c r="G125" s="96">
        <v>0</v>
      </c>
      <c r="H125" s="96">
        <v>0</v>
      </c>
      <c r="I125" s="96">
        <v>0</v>
      </c>
      <c r="J125" s="96">
        <v>0</v>
      </c>
      <c r="K125" s="96">
        <v>0</v>
      </c>
      <c r="L125" s="96">
        <v>0</v>
      </c>
      <c r="M125" s="96">
        <v>0</v>
      </c>
      <c r="N125" s="96">
        <v>0</v>
      </c>
      <c r="O125" s="96">
        <v>0</v>
      </c>
      <c r="P125" s="96">
        <v>0</v>
      </c>
      <c r="Q125" s="96">
        <v>0</v>
      </c>
      <c r="R125" s="4"/>
    </row>
    <row r="126" spans="1:18" ht="15" customHeight="1" x14ac:dyDescent="0.25">
      <c r="A126" s="4"/>
      <c r="B126" s="4"/>
      <c r="C126" s="542" t="s">
        <v>3</v>
      </c>
      <c r="D126" s="543"/>
      <c r="E126" s="112">
        <f t="shared" ref="E126" si="16">SUM(F126:Q126)</f>
        <v>0</v>
      </c>
      <c r="F126" s="96">
        <v>0</v>
      </c>
      <c r="G126" s="96">
        <v>0</v>
      </c>
      <c r="H126" s="96">
        <v>0</v>
      </c>
      <c r="I126" s="96">
        <v>0</v>
      </c>
      <c r="J126" s="96">
        <v>0</v>
      </c>
      <c r="K126" s="96">
        <v>0</v>
      </c>
      <c r="L126" s="96">
        <v>0</v>
      </c>
      <c r="M126" s="96">
        <v>0</v>
      </c>
      <c r="N126" s="96">
        <v>0</v>
      </c>
      <c r="O126" s="96">
        <v>0</v>
      </c>
      <c r="P126" s="96">
        <v>0</v>
      </c>
      <c r="Q126" s="96">
        <v>0</v>
      </c>
      <c r="R126" s="4"/>
    </row>
    <row r="127" spans="1:18" ht="5.0999999999999996" customHeight="1" thickBot="1" x14ac:dyDescent="0.3">
      <c r="A127" s="4"/>
      <c r="B127" s="113"/>
      <c r="C127" s="113"/>
      <c r="D127" s="113"/>
      <c r="E127" s="114"/>
      <c r="F127" s="113"/>
      <c r="G127" s="113"/>
      <c r="H127" s="113"/>
      <c r="I127" s="113"/>
      <c r="J127" s="113"/>
      <c r="K127" s="113"/>
      <c r="L127" s="113"/>
      <c r="M127" s="113"/>
      <c r="N127" s="113"/>
      <c r="O127" s="113"/>
      <c r="P127" s="113"/>
      <c r="Q127" s="113"/>
      <c r="R127" s="4"/>
    </row>
    <row r="128" spans="1:18" ht="15" customHeight="1" thickTop="1" x14ac:dyDescent="0.25">
      <c r="A128" s="4"/>
      <c r="B128" s="106"/>
      <c r="C128" s="106" t="s">
        <v>168</v>
      </c>
      <c r="D128" s="106"/>
      <c r="E128" s="108">
        <f t="shared" ref="E128:Q128" si="17">SUM(E123:E127)</f>
        <v>0</v>
      </c>
      <c r="F128" s="108">
        <f t="shared" si="17"/>
        <v>0</v>
      </c>
      <c r="G128" s="108">
        <f t="shared" si="17"/>
        <v>0</v>
      </c>
      <c r="H128" s="108">
        <f t="shared" si="17"/>
        <v>0</v>
      </c>
      <c r="I128" s="108">
        <f t="shared" si="17"/>
        <v>0</v>
      </c>
      <c r="J128" s="108">
        <f t="shared" si="17"/>
        <v>0</v>
      </c>
      <c r="K128" s="108">
        <f t="shared" si="17"/>
        <v>0</v>
      </c>
      <c r="L128" s="108">
        <f t="shared" si="17"/>
        <v>0</v>
      </c>
      <c r="M128" s="108">
        <f t="shared" si="17"/>
        <v>0</v>
      </c>
      <c r="N128" s="108">
        <f t="shared" si="17"/>
        <v>0</v>
      </c>
      <c r="O128" s="108">
        <f t="shared" si="17"/>
        <v>0</v>
      </c>
      <c r="P128" s="108">
        <f t="shared" si="17"/>
        <v>0</v>
      </c>
      <c r="Q128" s="108">
        <f t="shared" si="17"/>
        <v>0</v>
      </c>
      <c r="R128" s="4"/>
    </row>
    <row r="129" spans="1:18" ht="15" customHeight="1" x14ac:dyDescent="0.25">
      <c r="A129" s="4"/>
      <c r="B129" s="106"/>
      <c r="C129" s="106"/>
      <c r="D129" s="106"/>
      <c r="E129" s="106"/>
      <c r="F129" s="106"/>
      <c r="G129" s="106"/>
      <c r="H129" s="106"/>
      <c r="I129" s="106"/>
      <c r="J129" s="106"/>
      <c r="K129" s="106"/>
      <c r="L129" s="106"/>
      <c r="M129" s="106"/>
      <c r="N129" s="106"/>
      <c r="O129" s="106"/>
      <c r="P129" s="106"/>
      <c r="Q129" s="106"/>
      <c r="R129" s="4"/>
    </row>
    <row r="130" spans="1:18" ht="15" customHeight="1" x14ac:dyDescent="0.25">
      <c r="A130" s="4"/>
      <c r="B130" s="4"/>
      <c r="C130" s="107" t="s">
        <v>169</v>
      </c>
      <c r="D130" s="106"/>
      <c r="E130" s="106"/>
      <c r="F130" s="106"/>
      <c r="G130" s="106"/>
      <c r="H130" s="106"/>
      <c r="I130" s="106"/>
      <c r="J130" s="106"/>
      <c r="K130" s="106"/>
      <c r="L130" s="106"/>
      <c r="M130" s="106"/>
      <c r="N130" s="106"/>
      <c r="O130" s="106"/>
      <c r="P130" s="106"/>
      <c r="Q130" s="106"/>
      <c r="R130" s="4"/>
    </row>
    <row r="131" spans="1:18" ht="15" customHeight="1" x14ac:dyDescent="0.25">
      <c r="A131" s="4"/>
      <c r="B131" s="106"/>
      <c r="C131" s="106" t="s">
        <v>384</v>
      </c>
      <c r="D131" s="106"/>
      <c r="E131" s="112">
        <f t="shared" ref="E131" si="18">SUM(F131:Q131)</f>
        <v>0</v>
      </c>
      <c r="F131" s="112">
        <f>(General!$O$14*General!Y14)+(General!$O$15*General!Y15)+(General!$O$16*General!Y16)</f>
        <v>0</v>
      </c>
      <c r="G131" s="112">
        <f>(General!$O$14*General!Z14)+(General!$O$15*General!Z15)+(General!$O$16*General!Z16)</f>
        <v>0</v>
      </c>
      <c r="H131" s="112">
        <f>(General!$O$14*General!AA14)+(General!$O$15*General!AA15)+(General!$O$16*General!AA16)</f>
        <v>0</v>
      </c>
      <c r="I131" s="112">
        <f>(General!$O$14*General!AB14)+(General!$O$15*General!AB15)+(General!$O$16*General!AB16)</f>
        <v>0</v>
      </c>
      <c r="J131" s="112">
        <f>(General!$O$14*General!AC14)+(General!$O$15*General!AC15)+(General!$O$16*General!AC16)</f>
        <v>0</v>
      </c>
      <c r="K131" s="112">
        <f>(General!$O$14*General!AD14)+(General!$O$15*General!AD15)+(General!$O$16*General!AD16)</f>
        <v>0</v>
      </c>
      <c r="L131" s="112">
        <f>(General!$O$14*General!AE14)+(General!$O$15*General!AE15)+(General!$O$16*General!AE16)</f>
        <v>0</v>
      </c>
      <c r="M131" s="112">
        <f>(General!$O$14*General!AF14)+(General!$O$15*General!AF15)+(General!$O$16*General!AF16)</f>
        <v>0</v>
      </c>
      <c r="N131" s="112">
        <f>(General!$O$14*General!AG14)+(General!$O$15*General!AG15)+(General!$O$16*General!AG16)</f>
        <v>0</v>
      </c>
      <c r="O131" s="112">
        <f>(General!$O$14*General!AH14)+(General!$O$15*General!AH15)+(General!$O$16*General!AH16)</f>
        <v>0</v>
      </c>
      <c r="P131" s="112">
        <f>(General!$O$14*General!AI14)+(General!$O$15*General!AI15)+(General!$O$16*General!AI16)</f>
        <v>0</v>
      </c>
      <c r="Q131" s="112">
        <f>(General!$O$14*General!AJ14)+(General!$O$15*General!AJ15)+(General!$O$16*General!AJ16)</f>
        <v>0</v>
      </c>
      <c r="R131" s="4"/>
    </row>
    <row r="132" spans="1:18" ht="15" customHeight="1" x14ac:dyDescent="0.25">
      <c r="A132" s="4"/>
      <c r="B132" s="106"/>
      <c r="C132" s="106" t="s">
        <v>170</v>
      </c>
      <c r="D132" s="106"/>
      <c r="E132" s="106"/>
      <c r="F132" s="119"/>
      <c r="G132" s="119"/>
      <c r="H132" s="119"/>
      <c r="I132" s="119"/>
      <c r="J132" s="119"/>
      <c r="K132" s="119"/>
      <c r="L132" s="119"/>
      <c r="M132" s="119"/>
      <c r="N132" s="119"/>
      <c r="O132" s="119"/>
      <c r="P132" s="119"/>
      <c r="Q132" s="119"/>
      <c r="R132" s="4"/>
    </row>
    <row r="133" spans="1:18" ht="15" customHeight="1" x14ac:dyDescent="0.25">
      <c r="A133" s="4"/>
      <c r="B133" s="106"/>
      <c r="C133" s="106"/>
      <c r="D133" s="106" t="s">
        <v>171</v>
      </c>
      <c r="E133" s="112">
        <f t="shared" ref="E133:E134" si="19">SUM(F133:Q133)</f>
        <v>0</v>
      </c>
      <c r="F133" s="101">
        <f>(General!$O18*General!Y18)+(General!$O20*General!Y20)+(General!$O22*General!Y22)+(General!$O24*General!Y24)</f>
        <v>0</v>
      </c>
      <c r="G133" s="101">
        <f>(General!$O18*General!Z18)+(General!$O20*General!Z20)+(General!$O22*General!Z22)+(General!$O24*General!Z24)</f>
        <v>0</v>
      </c>
      <c r="H133" s="101">
        <f>(General!$O18*General!AA18)+(General!$O20*General!AA20)+(General!$O22*General!AA22)+(General!$O24*General!AA24)</f>
        <v>0</v>
      </c>
      <c r="I133" s="101">
        <f>(General!$O18*General!AB18)+(General!$O20*General!AB20)+(General!$O22*General!AB22)+(General!$O24*General!AB24)</f>
        <v>0</v>
      </c>
      <c r="J133" s="101">
        <f>(General!$O18*General!AC18)+(General!$O20*General!AC20)+(General!$O22*General!AC22)+(General!$O24*General!AC24)</f>
        <v>0</v>
      </c>
      <c r="K133" s="101">
        <f>(General!$O18*General!AD18)+(General!$O20*General!AD20)+(General!$O22*General!AD22)+(General!$O24*General!AD24)</f>
        <v>0</v>
      </c>
      <c r="L133" s="101">
        <f>(General!$O18*General!AE18)+(General!$O20*General!AE20)+(General!$O22*General!AE22)+(General!$O24*General!AE24)</f>
        <v>0</v>
      </c>
      <c r="M133" s="101">
        <f>(General!$O18*General!AF18)+(General!$O20*General!AF20)+(General!$O22*General!AF22)+(General!$O24*General!AF24)</f>
        <v>0</v>
      </c>
      <c r="N133" s="101">
        <f>(General!$O18*General!AG18)+(General!$O20*General!AG20)+(General!$O22*General!AG22)+(General!$O24*General!AG24)</f>
        <v>0</v>
      </c>
      <c r="O133" s="101">
        <f>(General!$O18*General!AH18)+(General!$O20*General!AH20)+(General!$O22*General!AH22)+(General!$O24*General!AH24)</f>
        <v>0</v>
      </c>
      <c r="P133" s="101">
        <f>(General!$O18*General!AI18)+(General!$O20*General!AI20)+(General!$O22*General!AI22)+(General!$O24*General!AI24)</f>
        <v>0</v>
      </c>
      <c r="Q133" s="101">
        <f>(General!$O18*General!AJ18)+(General!$O20*General!AJ20)+(General!$O22*General!AJ22)+(General!$O24*General!AJ24)</f>
        <v>0</v>
      </c>
      <c r="R133" s="4"/>
    </row>
    <row r="134" spans="1:18" ht="15" customHeight="1" x14ac:dyDescent="0.25">
      <c r="A134" s="4"/>
      <c r="B134" s="106"/>
      <c r="C134" s="106"/>
      <c r="D134" s="106" t="s">
        <v>172</v>
      </c>
      <c r="E134" s="112">
        <f t="shared" si="19"/>
        <v>0</v>
      </c>
      <c r="F134" s="101">
        <f>(General!$O19*General!Y19)+(General!$O21*General!Y21)+(General!$O23*General!Y23)+(General!$O25*General!Y25)</f>
        <v>0</v>
      </c>
      <c r="G134" s="101">
        <f>(General!$O19*General!Z19)+(General!$O21*General!Z21)+(General!$O23*General!Z23)+(General!$O25*General!Z25)</f>
        <v>0</v>
      </c>
      <c r="H134" s="101">
        <f>(General!$O19*General!AA19)+(General!$O21*General!AA21)+(General!$O23*General!AA23)+(General!$O25*General!AA25)</f>
        <v>0</v>
      </c>
      <c r="I134" s="101">
        <f>(General!$O19*General!AB19)+(General!$O21*General!AB21)+(General!$O23*General!AB23)+(General!$O25*General!AB25)</f>
        <v>0</v>
      </c>
      <c r="J134" s="101">
        <f>(General!$O19*General!AC19)+(General!$O21*General!AC21)+(General!$O23*General!AC23)+(General!$O25*General!AC25)</f>
        <v>0</v>
      </c>
      <c r="K134" s="101">
        <f>(General!$O19*General!AD19)+(General!$O21*General!AD21)+(General!$O23*General!AD23)+(General!$O25*General!AD25)</f>
        <v>0</v>
      </c>
      <c r="L134" s="101">
        <f>(General!$O19*General!AE19)+(General!$O21*General!AE21)+(General!$O23*General!AE23)+(General!$O25*General!AE25)</f>
        <v>0</v>
      </c>
      <c r="M134" s="101">
        <f>(General!$O19*General!AF19)+(General!$O21*General!AF21)+(General!$O23*General!AF23)+(General!$O25*General!AF25)</f>
        <v>0</v>
      </c>
      <c r="N134" s="101">
        <f>(General!$O19*General!AG19)+(General!$O21*General!AG21)+(General!$O23*General!AG23)+(General!$O25*General!AG25)</f>
        <v>0</v>
      </c>
      <c r="O134" s="101">
        <f>(General!$O19*General!AH19)+(General!$O21*General!AH21)+(General!$O23*General!AH23)+(General!$O25*General!AH25)</f>
        <v>0</v>
      </c>
      <c r="P134" s="101">
        <f>(General!$O19*General!AI19)+(General!$O21*General!AI21)+(General!$O23*General!AI23)+(General!$O25*General!AI25)</f>
        <v>0</v>
      </c>
      <c r="Q134" s="101">
        <f>(General!$O19*General!AJ19)+(General!$O21*General!AJ21)+(General!$O23*General!AJ23)+(General!$O25*General!AJ25)</f>
        <v>0</v>
      </c>
      <c r="R134" s="4"/>
    </row>
    <row r="135" spans="1:18" ht="15" customHeight="1" x14ac:dyDescent="0.25">
      <c r="A135" s="4"/>
      <c r="B135" s="106"/>
      <c r="C135" s="106" t="s">
        <v>173</v>
      </c>
      <c r="D135" s="106"/>
      <c r="E135" s="106"/>
      <c r="F135" s="106"/>
      <c r="G135" s="106"/>
      <c r="H135" s="106"/>
      <c r="I135" s="106"/>
      <c r="J135" s="106"/>
      <c r="K135" s="106"/>
      <c r="L135" s="106"/>
      <c r="M135" s="106"/>
      <c r="N135" s="106"/>
      <c r="O135" s="106"/>
      <c r="P135" s="106"/>
      <c r="Q135" s="106"/>
      <c r="R135" s="4"/>
    </row>
    <row r="136" spans="1:18" ht="15" customHeight="1" x14ac:dyDescent="0.25">
      <c r="A136" s="4"/>
      <c r="B136" s="106"/>
      <c r="C136" s="106"/>
      <c r="D136" s="106" t="s">
        <v>171</v>
      </c>
      <c r="E136" s="112">
        <f t="shared" ref="E136:E137" si="20">SUM(F136:Q136)</f>
        <v>0</v>
      </c>
      <c r="F136" s="101">
        <f>(General!$O27*General!Y27)+(General!$O29*General!Y29)+(General!$O31*General!Y31)</f>
        <v>0</v>
      </c>
      <c r="G136" s="101">
        <f>(General!$O27*General!Z27)+(General!$O29*General!Z29)+(General!$O31*General!Z31)</f>
        <v>0</v>
      </c>
      <c r="H136" s="101">
        <f>(General!$O27*General!AA27)+(General!$O29*General!AA29)+(General!$O31*General!AA31)</f>
        <v>0</v>
      </c>
      <c r="I136" s="101">
        <f>(General!$O27*General!AB27)+(General!$O29*General!AB29)+(General!$O31*General!AB31)</f>
        <v>0</v>
      </c>
      <c r="J136" s="101">
        <f>(General!$O27*General!AC27)+(General!$O29*General!AC29)+(General!$O31*General!AC31)</f>
        <v>0</v>
      </c>
      <c r="K136" s="101">
        <f>(General!$O27*General!AD27)+(General!$O29*General!AD29)+(General!$O31*General!AD31)</f>
        <v>0</v>
      </c>
      <c r="L136" s="101">
        <f>(General!$O27*General!AE27)+(General!$O29*General!AE29)+(General!$O31*General!AE31)</f>
        <v>0</v>
      </c>
      <c r="M136" s="101">
        <f>(General!$O27*General!AF27)+(General!$O29*General!AF29)+(General!$O31*General!AF31)</f>
        <v>0</v>
      </c>
      <c r="N136" s="101">
        <f>(General!$O27*General!AG27)+(General!$O29*General!AG29)+(General!$O31*General!AG31)</f>
        <v>0</v>
      </c>
      <c r="O136" s="101">
        <f>(General!$O27*General!AH27)+(General!$O29*General!AH29)+(General!$O31*General!AH31)</f>
        <v>0</v>
      </c>
      <c r="P136" s="101">
        <f>(General!$O27*General!AI27)+(General!$O29*General!AI29)+(General!$O31*General!AI31)</f>
        <v>0</v>
      </c>
      <c r="Q136" s="101">
        <f>(General!$O27*General!AJ27)+(General!$O29*General!AJ29)+(General!$O31*General!AJ31)</f>
        <v>0</v>
      </c>
      <c r="R136" s="4"/>
    </row>
    <row r="137" spans="1:18" ht="15" customHeight="1" x14ac:dyDescent="0.25">
      <c r="A137" s="4"/>
      <c r="B137" s="106"/>
      <c r="C137" s="106"/>
      <c r="D137" s="106" t="s">
        <v>172</v>
      </c>
      <c r="E137" s="112">
        <f t="shared" si="20"/>
        <v>0</v>
      </c>
      <c r="F137" s="101">
        <f>(General!$O28*General!Y28)+(General!$O30*General!Y30)+(General!$O32*General!Y32)</f>
        <v>0</v>
      </c>
      <c r="G137" s="101">
        <f>(General!$O28*General!Z28)+(General!$O30*General!Z30)+(General!$O32*General!Z32)</f>
        <v>0</v>
      </c>
      <c r="H137" s="101">
        <f>(General!$O28*General!AA28)+(General!$O30*General!AA30)+(General!$O32*General!AA32)</f>
        <v>0</v>
      </c>
      <c r="I137" s="101">
        <f>(General!$O28*General!AB28)+(General!$O30*General!AB30)+(General!$O32*General!AB32)</f>
        <v>0</v>
      </c>
      <c r="J137" s="101">
        <f>(General!$O28*General!AC28)+(General!$O30*General!AC30)+(General!$O32*General!AC32)</f>
        <v>0</v>
      </c>
      <c r="K137" s="101">
        <f>(General!$O28*General!AD28)+(General!$O30*General!AD30)+(General!$O32*General!AD32)</f>
        <v>0</v>
      </c>
      <c r="L137" s="101">
        <f>(General!$O28*General!AE28)+(General!$O30*General!AE30)+(General!$O32*General!AE32)</f>
        <v>0</v>
      </c>
      <c r="M137" s="101">
        <f>(General!$O28*General!AF28)+(General!$O30*General!AF30)+(General!$O32*General!AF32)</f>
        <v>0</v>
      </c>
      <c r="N137" s="101">
        <f>(General!$O28*General!AG28)+(General!$O30*General!AG30)+(General!$O32*General!AG32)</f>
        <v>0</v>
      </c>
      <c r="O137" s="101">
        <f>(General!$O28*General!AH28)+(General!$O30*General!AH30)+(General!$O32*General!AH32)</f>
        <v>0</v>
      </c>
      <c r="P137" s="101">
        <f>(General!$O28*General!AI28)+(General!$O30*General!AI30)+(General!$O32*General!AI32)</f>
        <v>0</v>
      </c>
      <c r="Q137" s="101">
        <f>(General!$O28*General!AJ28)+(General!$O30*General!AJ30)+(General!$O32*General!AJ32)</f>
        <v>0</v>
      </c>
      <c r="R137" s="4"/>
    </row>
    <row r="138" spans="1:18" ht="15" customHeight="1" x14ac:dyDescent="0.25">
      <c r="A138" s="4"/>
      <c r="B138" s="106"/>
      <c r="C138" s="4" t="s">
        <v>174</v>
      </c>
      <c r="D138" s="4"/>
      <c r="E138" s="106"/>
      <c r="F138" s="106"/>
      <c r="G138" s="106"/>
      <c r="H138" s="106"/>
      <c r="I138" s="106"/>
      <c r="J138" s="106"/>
      <c r="K138" s="106"/>
      <c r="L138" s="106"/>
      <c r="M138" s="106"/>
      <c r="N138" s="106"/>
      <c r="O138" s="106"/>
      <c r="P138" s="106"/>
      <c r="Q138" s="106"/>
      <c r="R138" s="4"/>
    </row>
    <row r="139" spans="1:18" ht="15" customHeight="1" x14ac:dyDescent="0.25">
      <c r="A139" s="4"/>
      <c r="B139" s="106"/>
      <c r="C139" s="4"/>
      <c r="D139" s="106" t="s">
        <v>171</v>
      </c>
      <c r="E139" s="112">
        <f t="shared" ref="E139:E140" si="21">SUM(F139:Q139)</f>
        <v>0</v>
      </c>
      <c r="F139" s="101">
        <f>(General!$O34*General!Y34)+(General!$O36*General!Y36)+(General!$O38*General!Y38)</f>
        <v>0</v>
      </c>
      <c r="G139" s="101">
        <f>(General!$O34*General!Z34)+(General!$O36*General!Z36)+(General!$O38*General!Z38)</f>
        <v>0</v>
      </c>
      <c r="H139" s="101">
        <f>(General!$O34*General!AA34)+(General!$O36*General!AA36)+(General!$O38*General!AA38)</f>
        <v>0</v>
      </c>
      <c r="I139" s="101">
        <f>(General!$O34*General!AB34)+(General!$O36*General!AB36)+(General!$O38*General!AB38)</f>
        <v>0</v>
      </c>
      <c r="J139" s="101">
        <f>(General!$O34*General!AC34)+(General!$O36*General!AC36)+(General!$O38*General!AC38)</f>
        <v>0</v>
      </c>
      <c r="K139" s="101">
        <f>(General!$O34*General!AD34)+(General!$O36*General!AD36)+(General!$O38*General!AD38)</f>
        <v>0</v>
      </c>
      <c r="L139" s="101">
        <f>(General!$O34*General!AE34)+(General!$O36*General!AE36)+(General!$O38*General!AE38)</f>
        <v>0</v>
      </c>
      <c r="M139" s="101">
        <f>(General!$O34*General!AF34)+(General!$O36*General!AF36)+(General!$O38*General!AF38)</f>
        <v>0</v>
      </c>
      <c r="N139" s="101">
        <f>(General!$O34*General!AG34)+(General!$O36*General!AG36)+(General!$O38*General!AG38)</f>
        <v>0</v>
      </c>
      <c r="O139" s="101">
        <f>(General!$O34*General!AH34)+(General!$O36*General!AH36)+(General!$O38*General!AH38)</f>
        <v>0</v>
      </c>
      <c r="P139" s="101">
        <f>(General!$O34*General!AI34)+(General!$O36*General!AI36)+(General!$O38*General!AI38)</f>
        <v>0</v>
      </c>
      <c r="Q139" s="101">
        <f>(General!$O34*General!AJ34)+(General!$O36*General!AJ36)+(General!$O38*General!AJ38)</f>
        <v>0</v>
      </c>
      <c r="R139" s="4"/>
    </row>
    <row r="140" spans="1:18" ht="15" customHeight="1" x14ac:dyDescent="0.25">
      <c r="A140" s="4"/>
      <c r="B140" s="106"/>
      <c r="C140" s="4"/>
      <c r="D140" s="106" t="s">
        <v>172</v>
      </c>
      <c r="E140" s="112">
        <f t="shared" si="21"/>
        <v>0</v>
      </c>
      <c r="F140" s="101">
        <f>(General!$O35*General!Y35)+(General!$O37*General!Y37)+(General!$O39*General!Y39)</f>
        <v>0</v>
      </c>
      <c r="G140" s="101">
        <f>(General!$O35*General!Z35)+(General!$O37*General!Z37)+(General!$O39*General!Z39)</f>
        <v>0</v>
      </c>
      <c r="H140" s="101">
        <f>(General!$O35*General!AA35)+(General!$O37*General!AA37)+(General!$O39*General!AA39)</f>
        <v>0</v>
      </c>
      <c r="I140" s="101">
        <f>(General!$O35*General!AB35)+(General!$O37*General!AB37)+(General!$O39*General!AB39)</f>
        <v>0</v>
      </c>
      <c r="J140" s="101">
        <f>(General!$O35*General!AC35)+(General!$O37*General!AC37)+(General!$O39*General!AC39)</f>
        <v>0</v>
      </c>
      <c r="K140" s="101">
        <f>(General!$O35*General!AD35)+(General!$O37*General!AD37)+(General!$O39*General!AD39)</f>
        <v>0</v>
      </c>
      <c r="L140" s="101">
        <f>(General!$O35*General!AE35)+(General!$O37*General!AE37)+(General!$O39*General!AE39)</f>
        <v>0</v>
      </c>
      <c r="M140" s="101">
        <f>(General!$O35*General!AF35)+(General!$O37*General!AF37)+(General!$O39*General!AF39)</f>
        <v>0</v>
      </c>
      <c r="N140" s="101">
        <f>(General!$O35*General!AG35)+(General!$O37*General!AG37)+(General!$O39*General!AG39)</f>
        <v>0</v>
      </c>
      <c r="O140" s="101">
        <f>(General!$O35*General!AH35)+(General!$O37*General!AH37)+(General!$O39*General!AH39)</f>
        <v>0</v>
      </c>
      <c r="P140" s="101">
        <f>(General!$O35*General!AI35)+(General!$O37*General!AI37)+(General!$O39*General!AI39)</f>
        <v>0</v>
      </c>
      <c r="Q140" s="101">
        <f>(General!$O35*General!AJ35)+(General!$O37*General!AJ37)+(General!$O39*General!AJ39)</f>
        <v>0</v>
      </c>
      <c r="R140" s="4"/>
    </row>
    <row r="141" spans="1:18" ht="5.0999999999999996" customHeight="1" thickBot="1" x14ac:dyDescent="0.3">
      <c r="A141" s="4"/>
      <c r="B141" s="113"/>
      <c r="C141" s="113"/>
      <c r="D141" s="113"/>
      <c r="E141" s="113"/>
      <c r="F141" s="113"/>
      <c r="G141" s="113"/>
      <c r="H141" s="113"/>
      <c r="I141" s="113"/>
      <c r="J141" s="113"/>
      <c r="K141" s="113"/>
      <c r="L141" s="113"/>
      <c r="M141" s="113"/>
      <c r="N141" s="113"/>
      <c r="O141" s="113"/>
      <c r="P141" s="113"/>
      <c r="Q141" s="113"/>
      <c r="R141" s="4"/>
    </row>
    <row r="142" spans="1:18" ht="15" customHeight="1" thickTop="1" x14ac:dyDescent="0.25">
      <c r="A142" s="4"/>
      <c r="B142" s="106"/>
      <c r="C142" s="106" t="s">
        <v>385</v>
      </c>
      <c r="D142" s="106"/>
      <c r="E142" s="108">
        <f>SUM(E131:E141)</f>
        <v>0</v>
      </c>
      <c r="F142" s="108">
        <f t="shared" ref="F142:Q142" si="22">SUM(F131:F141)</f>
        <v>0</v>
      </c>
      <c r="G142" s="108">
        <f t="shared" si="22"/>
        <v>0</v>
      </c>
      <c r="H142" s="108">
        <f t="shared" si="22"/>
        <v>0</v>
      </c>
      <c r="I142" s="108">
        <f t="shared" si="22"/>
        <v>0</v>
      </c>
      <c r="J142" s="108">
        <f t="shared" si="22"/>
        <v>0</v>
      </c>
      <c r="K142" s="108">
        <f t="shared" si="22"/>
        <v>0</v>
      </c>
      <c r="L142" s="108">
        <f t="shared" si="22"/>
        <v>0</v>
      </c>
      <c r="M142" s="108">
        <f t="shared" si="22"/>
        <v>0</v>
      </c>
      <c r="N142" s="108">
        <f t="shared" si="22"/>
        <v>0</v>
      </c>
      <c r="O142" s="108">
        <f t="shared" si="22"/>
        <v>0</v>
      </c>
      <c r="P142" s="108">
        <f t="shared" si="22"/>
        <v>0</v>
      </c>
      <c r="Q142" s="108">
        <f t="shared" si="22"/>
        <v>0</v>
      </c>
      <c r="R142" s="4"/>
    </row>
    <row r="143" spans="1:18" ht="15" customHeight="1" x14ac:dyDescent="0.25">
      <c r="A143" s="4"/>
      <c r="B143" s="106"/>
      <c r="C143" s="106" t="s">
        <v>175</v>
      </c>
      <c r="D143" s="106"/>
      <c r="E143" s="108">
        <f>E133+E136+E139</f>
        <v>0</v>
      </c>
      <c r="F143" s="108">
        <f t="shared" ref="F143:Q143" si="23">F133+F136+F139</f>
        <v>0</v>
      </c>
      <c r="G143" s="108">
        <f t="shared" si="23"/>
        <v>0</v>
      </c>
      <c r="H143" s="108">
        <f t="shared" si="23"/>
        <v>0</v>
      </c>
      <c r="I143" s="108">
        <f t="shared" si="23"/>
        <v>0</v>
      </c>
      <c r="J143" s="108">
        <f t="shared" si="23"/>
        <v>0</v>
      </c>
      <c r="K143" s="108">
        <f t="shared" si="23"/>
        <v>0</v>
      </c>
      <c r="L143" s="108">
        <f t="shared" si="23"/>
        <v>0</v>
      </c>
      <c r="M143" s="108">
        <f t="shared" si="23"/>
        <v>0</v>
      </c>
      <c r="N143" s="108">
        <f t="shared" si="23"/>
        <v>0</v>
      </c>
      <c r="O143" s="108">
        <f t="shared" si="23"/>
        <v>0</v>
      </c>
      <c r="P143" s="108">
        <f t="shared" si="23"/>
        <v>0</v>
      </c>
      <c r="Q143" s="108">
        <f t="shared" si="23"/>
        <v>0</v>
      </c>
      <c r="R143" s="4"/>
    </row>
    <row r="144" spans="1:18" ht="15" customHeight="1" x14ac:dyDescent="0.25">
      <c r="A144" s="4"/>
      <c r="B144" s="106"/>
      <c r="C144" s="106" t="s">
        <v>176</v>
      </c>
      <c r="D144" s="106"/>
      <c r="E144" s="108">
        <f>E134+E137+E140</f>
        <v>0</v>
      </c>
      <c r="F144" s="108">
        <f t="shared" ref="F144:Q144" si="24">F134+F137+F140</f>
        <v>0</v>
      </c>
      <c r="G144" s="108">
        <f t="shared" si="24"/>
        <v>0</v>
      </c>
      <c r="H144" s="108">
        <f t="shared" si="24"/>
        <v>0</v>
      </c>
      <c r="I144" s="108">
        <f t="shared" si="24"/>
        <v>0</v>
      </c>
      <c r="J144" s="108">
        <f t="shared" si="24"/>
        <v>0</v>
      </c>
      <c r="K144" s="108">
        <f t="shared" si="24"/>
        <v>0</v>
      </c>
      <c r="L144" s="108">
        <f t="shared" si="24"/>
        <v>0</v>
      </c>
      <c r="M144" s="108">
        <f t="shared" si="24"/>
        <v>0</v>
      </c>
      <c r="N144" s="108">
        <f t="shared" si="24"/>
        <v>0</v>
      </c>
      <c r="O144" s="108">
        <f t="shared" si="24"/>
        <v>0</v>
      </c>
      <c r="P144" s="108">
        <f t="shared" si="24"/>
        <v>0</v>
      </c>
      <c r="Q144" s="108">
        <f t="shared" si="24"/>
        <v>0</v>
      </c>
      <c r="R144" s="4"/>
    </row>
    <row r="145" spans="1:18" ht="15" customHeight="1" x14ac:dyDescent="0.25">
      <c r="A145" s="4"/>
      <c r="B145" s="106"/>
      <c r="C145" s="106"/>
      <c r="D145" s="106"/>
      <c r="E145" s="106"/>
      <c r="F145" s="106"/>
      <c r="G145" s="106"/>
      <c r="H145" s="106"/>
      <c r="I145" s="106"/>
      <c r="J145" s="106"/>
      <c r="K145" s="106"/>
      <c r="L145" s="106"/>
      <c r="M145" s="106"/>
      <c r="N145" s="106"/>
      <c r="O145" s="106"/>
      <c r="P145" s="106"/>
      <c r="Q145" s="106"/>
      <c r="R145" s="4"/>
    </row>
    <row r="146" spans="1:18" ht="15" customHeight="1" x14ac:dyDescent="0.25">
      <c r="A146" s="4"/>
      <c r="B146" s="4"/>
      <c r="C146" s="107" t="s">
        <v>177</v>
      </c>
      <c r="D146" s="106"/>
      <c r="E146" s="106"/>
      <c r="F146" s="106"/>
      <c r="G146" s="106"/>
      <c r="H146" s="106"/>
      <c r="I146" s="106"/>
      <c r="J146" s="106"/>
      <c r="K146" s="106"/>
      <c r="L146" s="106"/>
      <c r="M146" s="106"/>
      <c r="N146" s="106"/>
      <c r="O146" s="106"/>
      <c r="P146" s="106"/>
      <c r="Q146" s="106"/>
      <c r="R146" s="4"/>
    </row>
    <row r="147" spans="1:18" ht="15" customHeight="1" x14ac:dyDescent="0.25">
      <c r="A147" s="4"/>
      <c r="B147" s="106"/>
      <c r="C147" s="106" t="s">
        <v>178</v>
      </c>
      <c r="D147" s="4"/>
      <c r="E147" s="112">
        <f t="shared" ref="E147:E151" si="25">SUM(F147:Q147)</f>
        <v>0</v>
      </c>
      <c r="F147" s="96">
        <v>0</v>
      </c>
      <c r="G147" s="96">
        <v>0</v>
      </c>
      <c r="H147" s="96">
        <v>0</v>
      </c>
      <c r="I147" s="96">
        <v>0</v>
      </c>
      <c r="J147" s="96">
        <v>0</v>
      </c>
      <c r="K147" s="96">
        <v>0</v>
      </c>
      <c r="L147" s="96">
        <v>0</v>
      </c>
      <c r="M147" s="96">
        <v>0</v>
      </c>
      <c r="N147" s="96">
        <v>0</v>
      </c>
      <c r="O147" s="96">
        <v>0</v>
      </c>
      <c r="P147" s="96">
        <v>0</v>
      </c>
      <c r="Q147" s="96">
        <v>0</v>
      </c>
      <c r="R147" s="4"/>
    </row>
    <row r="148" spans="1:18" ht="15" customHeight="1" x14ac:dyDescent="0.25">
      <c r="A148" s="4"/>
      <c r="B148" s="106"/>
      <c r="C148" s="106" t="s">
        <v>179</v>
      </c>
      <c r="D148" s="4"/>
      <c r="E148" s="112">
        <f t="shared" si="25"/>
        <v>0</v>
      </c>
      <c r="F148" s="96">
        <v>0</v>
      </c>
      <c r="G148" s="96">
        <v>0</v>
      </c>
      <c r="H148" s="96">
        <v>0</v>
      </c>
      <c r="I148" s="96">
        <v>0</v>
      </c>
      <c r="J148" s="96">
        <v>0</v>
      </c>
      <c r="K148" s="96">
        <v>0</v>
      </c>
      <c r="L148" s="96">
        <v>0</v>
      </c>
      <c r="M148" s="96">
        <v>0</v>
      </c>
      <c r="N148" s="96">
        <v>0</v>
      </c>
      <c r="O148" s="96">
        <v>0</v>
      </c>
      <c r="P148" s="96">
        <v>0</v>
      </c>
      <c r="Q148" s="96">
        <v>0</v>
      </c>
      <c r="R148" s="4"/>
    </row>
    <row r="149" spans="1:18" ht="15" customHeight="1" x14ac:dyDescent="0.25">
      <c r="A149" s="4"/>
      <c r="B149" s="106"/>
      <c r="C149" s="106" t="s">
        <v>180</v>
      </c>
      <c r="D149" s="4"/>
      <c r="E149" s="112">
        <f t="shared" si="25"/>
        <v>0</v>
      </c>
      <c r="F149" s="96">
        <v>0</v>
      </c>
      <c r="G149" s="96">
        <v>0</v>
      </c>
      <c r="H149" s="96">
        <v>0</v>
      </c>
      <c r="I149" s="96">
        <v>0</v>
      </c>
      <c r="J149" s="96">
        <v>0</v>
      </c>
      <c r="K149" s="96">
        <v>0</v>
      </c>
      <c r="L149" s="96">
        <v>0</v>
      </c>
      <c r="M149" s="96">
        <v>0</v>
      </c>
      <c r="N149" s="96">
        <v>0</v>
      </c>
      <c r="O149" s="96">
        <v>0</v>
      </c>
      <c r="P149" s="96">
        <v>0</v>
      </c>
      <c r="Q149" s="96">
        <v>0</v>
      </c>
      <c r="R149" s="4"/>
    </row>
    <row r="150" spans="1:18" ht="15" customHeight="1" x14ac:dyDescent="0.25">
      <c r="A150" s="4"/>
      <c r="B150" s="106"/>
      <c r="C150" s="106" t="s">
        <v>181</v>
      </c>
      <c r="D150" s="4"/>
      <c r="E150" s="112">
        <f t="shared" si="25"/>
        <v>0</v>
      </c>
      <c r="F150" s="96">
        <v>0</v>
      </c>
      <c r="G150" s="96">
        <v>0</v>
      </c>
      <c r="H150" s="96">
        <v>0</v>
      </c>
      <c r="I150" s="96">
        <v>0</v>
      </c>
      <c r="J150" s="96">
        <v>0</v>
      </c>
      <c r="K150" s="96">
        <v>0</v>
      </c>
      <c r="L150" s="96">
        <v>0</v>
      </c>
      <c r="M150" s="96">
        <v>0</v>
      </c>
      <c r="N150" s="96">
        <v>0</v>
      </c>
      <c r="O150" s="96">
        <v>0</v>
      </c>
      <c r="P150" s="96">
        <v>0</v>
      </c>
      <c r="Q150" s="96">
        <v>0</v>
      </c>
      <c r="R150" s="4"/>
    </row>
    <row r="151" spans="1:18" ht="15" customHeight="1" x14ac:dyDescent="0.25">
      <c r="A151" s="4"/>
      <c r="B151" s="106"/>
      <c r="C151" s="596" t="s">
        <v>3</v>
      </c>
      <c r="D151" s="597"/>
      <c r="E151" s="112">
        <f t="shared" si="25"/>
        <v>0</v>
      </c>
      <c r="F151" s="96">
        <v>0</v>
      </c>
      <c r="G151" s="96">
        <v>0</v>
      </c>
      <c r="H151" s="96">
        <v>0</v>
      </c>
      <c r="I151" s="96">
        <v>0</v>
      </c>
      <c r="J151" s="96">
        <v>0</v>
      </c>
      <c r="K151" s="96">
        <v>0</v>
      </c>
      <c r="L151" s="96">
        <v>0</v>
      </c>
      <c r="M151" s="96">
        <v>0</v>
      </c>
      <c r="N151" s="96">
        <v>0</v>
      </c>
      <c r="O151" s="96">
        <v>0</v>
      </c>
      <c r="P151" s="96">
        <v>0</v>
      </c>
      <c r="Q151" s="96">
        <v>0</v>
      </c>
      <c r="R151" s="106"/>
    </row>
    <row r="152" spans="1:18" ht="5.0999999999999996" customHeight="1" thickBot="1" x14ac:dyDescent="0.3">
      <c r="A152" s="4"/>
      <c r="B152" s="113"/>
      <c r="C152" s="113"/>
      <c r="D152" s="113"/>
      <c r="E152" s="113"/>
      <c r="F152" s="113"/>
      <c r="G152" s="113"/>
      <c r="H152" s="113"/>
      <c r="I152" s="113"/>
      <c r="J152" s="113"/>
      <c r="K152" s="113"/>
      <c r="L152" s="113"/>
      <c r="M152" s="113"/>
      <c r="N152" s="113"/>
      <c r="O152" s="113"/>
      <c r="P152" s="113"/>
      <c r="Q152" s="113"/>
      <c r="R152" s="106"/>
    </row>
    <row r="153" spans="1:18" ht="15" customHeight="1" thickTop="1" x14ac:dyDescent="0.25">
      <c r="A153" s="4"/>
      <c r="B153" s="106"/>
      <c r="C153" s="106" t="s">
        <v>168</v>
      </c>
      <c r="D153" s="106"/>
      <c r="E153" s="108">
        <f t="shared" ref="E153:Q153" si="26">SUM(E147:E152)</f>
        <v>0</v>
      </c>
      <c r="F153" s="108">
        <f t="shared" si="26"/>
        <v>0</v>
      </c>
      <c r="G153" s="108">
        <f t="shared" si="26"/>
        <v>0</v>
      </c>
      <c r="H153" s="108">
        <f t="shared" si="26"/>
        <v>0</v>
      </c>
      <c r="I153" s="108">
        <f t="shared" si="26"/>
        <v>0</v>
      </c>
      <c r="J153" s="108">
        <f t="shared" si="26"/>
        <v>0</v>
      </c>
      <c r="K153" s="108">
        <f t="shared" si="26"/>
        <v>0</v>
      </c>
      <c r="L153" s="108">
        <f t="shared" si="26"/>
        <v>0</v>
      </c>
      <c r="M153" s="108">
        <f t="shared" si="26"/>
        <v>0</v>
      </c>
      <c r="N153" s="108">
        <f t="shared" si="26"/>
        <v>0</v>
      </c>
      <c r="O153" s="108">
        <f t="shared" si="26"/>
        <v>0</v>
      </c>
      <c r="P153" s="108">
        <f t="shared" si="26"/>
        <v>0</v>
      </c>
      <c r="Q153" s="108">
        <f t="shared" si="26"/>
        <v>0</v>
      </c>
      <c r="R153" s="106"/>
    </row>
    <row r="154" spans="1:18" ht="15" customHeight="1" thickBot="1" x14ac:dyDescent="0.3">
      <c r="A154" s="4"/>
      <c r="B154" s="106"/>
      <c r="C154" s="106"/>
      <c r="D154" s="106"/>
      <c r="E154" s="106"/>
      <c r="F154" s="106"/>
      <c r="G154" s="106"/>
      <c r="H154" s="106"/>
      <c r="I154" s="106"/>
      <c r="J154" s="106"/>
      <c r="K154" s="106"/>
      <c r="L154" s="106"/>
      <c r="M154" s="106"/>
      <c r="N154" s="106"/>
      <c r="O154" s="106"/>
      <c r="P154" s="106"/>
      <c r="Q154" s="106"/>
      <c r="R154" s="106"/>
    </row>
    <row r="155" spans="1:18" ht="15" customHeight="1" thickBot="1" x14ac:dyDescent="0.3">
      <c r="A155" s="4"/>
      <c r="B155" s="134"/>
      <c r="C155" s="125" t="s">
        <v>182</v>
      </c>
      <c r="D155" s="125"/>
      <c r="E155" s="126">
        <f t="shared" ref="E155:Q155" si="27">E116+E128+E142+E153</f>
        <v>0</v>
      </c>
      <c r="F155" s="126">
        <f t="shared" si="27"/>
        <v>0</v>
      </c>
      <c r="G155" s="126">
        <f t="shared" si="27"/>
        <v>0</v>
      </c>
      <c r="H155" s="126">
        <f t="shared" si="27"/>
        <v>0</v>
      </c>
      <c r="I155" s="126">
        <f t="shared" si="27"/>
        <v>0</v>
      </c>
      <c r="J155" s="126">
        <f t="shared" si="27"/>
        <v>0</v>
      </c>
      <c r="K155" s="126">
        <f t="shared" si="27"/>
        <v>0</v>
      </c>
      <c r="L155" s="126">
        <f t="shared" si="27"/>
        <v>0</v>
      </c>
      <c r="M155" s="126">
        <f t="shared" si="27"/>
        <v>0</v>
      </c>
      <c r="N155" s="126">
        <f t="shared" si="27"/>
        <v>0</v>
      </c>
      <c r="O155" s="126">
        <f t="shared" si="27"/>
        <v>0</v>
      </c>
      <c r="P155" s="126">
        <f t="shared" si="27"/>
        <v>0</v>
      </c>
      <c r="Q155" s="126">
        <f t="shared" si="27"/>
        <v>0</v>
      </c>
      <c r="R155" s="135"/>
    </row>
    <row r="156" spans="1:18" ht="15" customHeight="1" thickBot="1" x14ac:dyDescent="0.3">
      <c r="A156" s="4"/>
      <c r="B156" s="106"/>
      <c r="C156" s="106"/>
      <c r="D156" s="106"/>
      <c r="E156" s="106"/>
      <c r="F156" s="106"/>
      <c r="G156" s="106"/>
      <c r="H156" s="106"/>
      <c r="I156" s="106"/>
      <c r="J156" s="106"/>
      <c r="K156" s="106"/>
      <c r="L156" s="106"/>
      <c r="M156" s="106"/>
      <c r="N156" s="106"/>
      <c r="O156" s="106"/>
      <c r="P156" s="106"/>
      <c r="Q156" s="106"/>
      <c r="R156" s="106"/>
    </row>
    <row r="157" spans="1:18" ht="15" customHeight="1" thickBot="1" x14ac:dyDescent="0.3">
      <c r="A157" s="4"/>
      <c r="B157" s="136"/>
      <c r="C157" s="125" t="s">
        <v>183</v>
      </c>
      <c r="D157" s="137"/>
      <c r="E157" s="126">
        <f t="shared" ref="E157:Q157" si="28">E56-E155</f>
        <v>0</v>
      </c>
      <c r="F157" s="126">
        <f t="shared" si="28"/>
        <v>0</v>
      </c>
      <c r="G157" s="126">
        <f t="shared" si="28"/>
        <v>0</v>
      </c>
      <c r="H157" s="126">
        <f t="shared" si="28"/>
        <v>0</v>
      </c>
      <c r="I157" s="126">
        <f t="shared" si="28"/>
        <v>0</v>
      </c>
      <c r="J157" s="126">
        <f t="shared" si="28"/>
        <v>0</v>
      </c>
      <c r="K157" s="126">
        <f t="shared" si="28"/>
        <v>0</v>
      </c>
      <c r="L157" s="126">
        <f t="shared" si="28"/>
        <v>0</v>
      </c>
      <c r="M157" s="126">
        <f t="shared" si="28"/>
        <v>0</v>
      </c>
      <c r="N157" s="126">
        <f t="shared" si="28"/>
        <v>0</v>
      </c>
      <c r="O157" s="126">
        <f t="shared" si="28"/>
        <v>0</v>
      </c>
      <c r="P157" s="126">
        <f t="shared" si="28"/>
        <v>0</v>
      </c>
      <c r="Q157" s="126">
        <f t="shared" si="28"/>
        <v>0</v>
      </c>
      <c r="R157" s="138"/>
    </row>
    <row r="158" spans="1:18" ht="15" customHeight="1" x14ac:dyDescent="0.25">
      <c r="A158" s="4"/>
      <c r="B158" s="106"/>
      <c r="C158" s="106"/>
      <c r="D158" s="106" t="s">
        <v>184</v>
      </c>
      <c r="E158" s="106"/>
      <c r="F158" s="106"/>
      <c r="G158" s="106"/>
      <c r="H158" s="106"/>
      <c r="I158" s="106"/>
      <c r="J158" s="106"/>
      <c r="K158" s="106"/>
      <c r="L158" s="106"/>
      <c r="M158" s="106"/>
      <c r="N158" s="106"/>
      <c r="O158" s="106"/>
      <c r="P158" s="106"/>
      <c r="Q158" s="106"/>
      <c r="R158" s="106"/>
    </row>
    <row r="159" spans="1:18" ht="15" customHeight="1" thickBot="1" x14ac:dyDescent="0.3">
      <c r="A159" s="4"/>
      <c r="B159" s="106"/>
      <c r="C159" s="107" t="s">
        <v>185</v>
      </c>
      <c r="D159" s="106"/>
      <c r="E159" s="106"/>
      <c r="F159" s="108"/>
      <c r="G159" s="106"/>
      <c r="H159" s="106"/>
      <c r="I159" s="106"/>
      <c r="J159" s="106"/>
      <c r="K159" s="106"/>
      <c r="L159" s="106"/>
      <c r="M159" s="106"/>
      <c r="N159" s="106"/>
      <c r="O159" s="106"/>
      <c r="P159" s="106"/>
      <c r="Q159" s="106"/>
      <c r="R159" s="106"/>
    </row>
    <row r="160" spans="1:18" ht="15" customHeight="1" x14ac:dyDescent="0.25">
      <c r="A160" s="4"/>
      <c r="B160" s="139"/>
      <c r="C160" s="140" t="s">
        <v>186</v>
      </c>
      <c r="D160" s="140"/>
      <c r="E160" s="140"/>
      <c r="F160" s="141">
        <f>General!O4</f>
        <v>0</v>
      </c>
      <c r="G160" s="141">
        <f>F174</f>
        <v>0</v>
      </c>
      <c r="H160" s="141">
        <f t="shared" ref="H160:Q160" si="29">G174</f>
        <v>0</v>
      </c>
      <c r="I160" s="141">
        <f t="shared" si="29"/>
        <v>0</v>
      </c>
      <c r="J160" s="141">
        <f t="shared" si="29"/>
        <v>0</v>
      </c>
      <c r="K160" s="141">
        <f t="shared" si="29"/>
        <v>0</v>
      </c>
      <c r="L160" s="141">
        <f t="shared" si="29"/>
        <v>0</v>
      </c>
      <c r="M160" s="141">
        <f t="shared" si="29"/>
        <v>0</v>
      </c>
      <c r="N160" s="141">
        <f t="shared" si="29"/>
        <v>0</v>
      </c>
      <c r="O160" s="141">
        <f t="shared" si="29"/>
        <v>0</v>
      </c>
      <c r="P160" s="141">
        <f t="shared" si="29"/>
        <v>0</v>
      </c>
      <c r="Q160" s="141">
        <f t="shared" si="29"/>
        <v>0</v>
      </c>
      <c r="R160" s="142"/>
    </row>
    <row r="161" spans="1:18" ht="15" customHeight="1" x14ac:dyDescent="0.25">
      <c r="A161" s="4"/>
      <c r="B161" s="143"/>
      <c r="C161" s="106" t="s">
        <v>187</v>
      </c>
      <c r="D161" s="106"/>
      <c r="E161" s="106"/>
      <c r="F161" s="112">
        <f>F157</f>
        <v>0</v>
      </c>
      <c r="G161" s="112">
        <f t="shared" ref="G161:Q161" si="30">G157</f>
        <v>0</v>
      </c>
      <c r="H161" s="112">
        <f t="shared" si="30"/>
        <v>0</v>
      </c>
      <c r="I161" s="112">
        <f t="shared" si="30"/>
        <v>0</v>
      </c>
      <c r="J161" s="112">
        <f t="shared" si="30"/>
        <v>0</v>
      </c>
      <c r="K161" s="112">
        <f t="shared" si="30"/>
        <v>0</v>
      </c>
      <c r="L161" s="112">
        <f t="shared" si="30"/>
        <v>0</v>
      </c>
      <c r="M161" s="112">
        <f t="shared" si="30"/>
        <v>0</v>
      </c>
      <c r="N161" s="112">
        <f t="shared" si="30"/>
        <v>0</v>
      </c>
      <c r="O161" s="112">
        <f t="shared" si="30"/>
        <v>0</v>
      </c>
      <c r="P161" s="112">
        <f t="shared" si="30"/>
        <v>0</v>
      </c>
      <c r="Q161" s="112">
        <f t="shared" si="30"/>
        <v>0</v>
      </c>
      <c r="R161" s="144"/>
    </row>
    <row r="162" spans="1:18" ht="15" customHeight="1" x14ac:dyDescent="0.25">
      <c r="A162" s="4"/>
      <c r="B162" s="143"/>
      <c r="C162" s="106" t="s">
        <v>188</v>
      </c>
      <c r="D162" s="106"/>
      <c r="E162" s="106"/>
      <c r="F162" s="112">
        <f>IF((F160+F161)&lt;General!$O$5,-'Cash Flow Statement'!F161-(F160-General!$O$5),0)</f>
        <v>0</v>
      </c>
      <c r="G162" s="112">
        <f>IF((G160+G161)&lt;General!$O$5,-'Cash Flow Statement'!G161-(G160-General!$O$5),0)</f>
        <v>0</v>
      </c>
      <c r="H162" s="112">
        <f>IF((H160+H161)&lt;General!$O$5,-'Cash Flow Statement'!H161-(H160-General!$O$5),0)</f>
        <v>0</v>
      </c>
      <c r="I162" s="112">
        <f>IF((I160+I161)&lt;General!$O$5,-'Cash Flow Statement'!I161-(I160-General!$O$5),0)</f>
        <v>0</v>
      </c>
      <c r="J162" s="112">
        <f>IF((J160+J161)&lt;General!$O$5,-'Cash Flow Statement'!J161-(J160-General!$O$5),0)</f>
        <v>0</v>
      </c>
      <c r="K162" s="112">
        <f>IF((K160+K161)&lt;General!$O$5,-'Cash Flow Statement'!K161-(K160-General!$O$5),0)</f>
        <v>0</v>
      </c>
      <c r="L162" s="112">
        <f>IF((L160+L161)&lt;General!$O$5,-'Cash Flow Statement'!L161-(L160-General!$O$5),0)</f>
        <v>0</v>
      </c>
      <c r="M162" s="112">
        <f>IF((M160+M161)&lt;General!$O$5,-'Cash Flow Statement'!M161-(M160-General!$O$5),0)</f>
        <v>0</v>
      </c>
      <c r="N162" s="112">
        <f>IF((N160+N161)&lt;General!$O$5,-'Cash Flow Statement'!N161-(N160-General!$O$5),0)</f>
        <v>0</v>
      </c>
      <c r="O162" s="112">
        <f>IF((O160+O161)&lt;General!$O$5,-'Cash Flow Statement'!O161-(O160-General!$O$5),0)</f>
        <v>0</v>
      </c>
      <c r="P162" s="112">
        <f>IF((P160+P161)&lt;General!$O$5,-'Cash Flow Statement'!P161-(P160-General!$O$5),0)</f>
        <v>0</v>
      </c>
      <c r="Q162" s="112">
        <f>IF((Q160+Q161)&lt;General!$O$5,-'Cash Flow Statement'!Q161-(Q160-General!$O$5),0)</f>
        <v>0</v>
      </c>
      <c r="R162" s="144"/>
    </row>
    <row r="163" spans="1:18" ht="15" customHeight="1" x14ac:dyDescent="0.25">
      <c r="A163" s="4"/>
      <c r="B163" s="143"/>
      <c r="C163" s="106"/>
      <c r="D163" s="106"/>
      <c r="E163" s="106"/>
      <c r="F163" s="112"/>
      <c r="G163" s="112"/>
      <c r="H163" s="112"/>
      <c r="I163" s="112"/>
      <c r="J163" s="112"/>
      <c r="K163" s="112"/>
      <c r="L163" s="112"/>
      <c r="M163" s="112"/>
      <c r="N163" s="112"/>
      <c r="O163" s="112"/>
      <c r="P163" s="112"/>
      <c r="Q163" s="112"/>
      <c r="R163" s="144"/>
    </row>
    <row r="164" spans="1:18" ht="15" customHeight="1" x14ac:dyDescent="0.25">
      <c r="A164" s="4"/>
      <c r="B164" s="143"/>
      <c r="C164" s="106" t="s">
        <v>189</v>
      </c>
      <c r="D164" s="106"/>
      <c r="E164" s="106"/>
      <c r="F164" s="112"/>
      <c r="G164" s="112"/>
      <c r="H164" s="112"/>
      <c r="I164" s="112"/>
      <c r="J164" s="112"/>
      <c r="K164" s="112"/>
      <c r="L164" s="112"/>
      <c r="M164" s="112"/>
      <c r="N164" s="112"/>
      <c r="O164" s="112"/>
      <c r="P164" s="112"/>
      <c r="Q164" s="112"/>
      <c r="R164" s="144"/>
    </row>
    <row r="165" spans="1:18" ht="15" customHeight="1" x14ac:dyDescent="0.25">
      <c r="A165" s="4"/>
      <c r="B165" s="143"/>
      <c r="C165" s="106"/>
      <c r="D165" s="106" t="s">
        <v>190</v>
      </c>
      <c r="E165" s="106"/>
      <c r="F165" s="112">
        <f>General!$O$6</f>
        <v>0</v>
      </c>
      <c r="G165" s="112">
        <f>F172</f>
        <v>0</v>
      </c>
      <c r="H165" s="112">
        <f t="shared" ref="H165:Q165" si="31">G172</f>
        <v>0</v>
      </c>
      <c r="I165" s="112">
        <f t="shared" si="31"/>
        <v>0</v>
      </c>
      <c r="J165" s="112">
        <f t="shared" si="31"/>
        <v>0</v>
      </c>
      <c r="K165" s="112">
        <f t="shared" si="31"/>
        <v>0</v>
      </c>
      <c r="L165" s="112">
        <f t="shared" si="31"/>
        <v>0</v>
      </c>
      <c r="M165" s="112">
        <f t="shared" si="31"/>
        <v>0</v>
      </c>
      <c r="N165" s="112">
        <f t="shared" si="31"/>
        <v>0</v>
      </c>
      <c r="O165" s="112">
        <f t="shared" si="31"/>
        <v>0</v>
      </c>
      <c r="P165" s="112">
        <f t="shared" si="31"/>
        <v>0</v>
      </c>
      <c r="Q165" s="112">
        <f t="shared" si="31"/>
        <v>0</v>
      </c>
      <c r="R165" s="144"/>
    </row>
    <row r="166" spans="1:18" ht="15" customHeight="1" x14ac:dyDescent="0.25">
      <c r="A166" s="4"/>
      <c r="B166" s="143"/>
      <c r="C166" s="106"/>
      <c r="D166" s="106" t="s">
        <v>191</v>
      </c>
      <c r="E166" s="106"/>
      <c r="F166" s="112">
        <f t="shared" ref="F166:Q166" si="32">F162</f>
        <v>0</v>
      </c>
      <c r="G166" s="112">
        <f t="shared" si="32"/>
        <v>0</v>
      </c>
      <c r="H166" s="112">
        <f t="shared" si="32"/>
        <v>0</v>
      </c>
      <c r="I166" s="112">
        <f t="shared" si="32"/>
        <v>0</v>
      </c>
      <c r="J166" s="112">
        <f t="shared" si="32"/>
        <v>0</v>
      </c>
      <c r="K166" s="112">
        <f t="shared" si="32"/>
        <v>0</v>
      </c>
      <c r="L166" s="112">
        <f t="shared" si="32"/>
        <v>0</v>
      </c>
      <c r="M166" s="112">
        <f t="shared" si="32"/>
        <v>0</v>
      </c>
      <c r="N166" s="112">
        <f t="shared" si="32"/>
        <v>0</v>
      </c>
      <c r="O166" s="112">
        <f t="shared" si="32"/>
        <v>0</v>
      </c>
      <c r="P166" s="112">
        <f t="shared" si="32"/>
        <v>0</v>
      </c>
      <c r="Q166" s="112">
        <f t="shared" si="32"/>
        <v>0</v>
      </c>
      <c r="R166" s="144"/>
    </row>
    <row r="167" spans="1:18" ht="15" customHeight="1" x14ac:dyDescent="0.25">
      <c r="A167" s="4"/>
      <c r="B167" s="143"/>
      <c r="C167" s="106"/>
      <c r="D167" s="106" t="s">
        <v>387</v>
      </c>
      <c r="E167" s="106"/>
      <c r="F167" s="112">
        <f>ROUND((F165+F166)*(General!$O$7/360)*30,0)</f>
        <v>0</v>
      </c>
      <c r="G167" s="112">
        <f>ROUND((G165+G166)*(General!$O$7/360)*30,0)</f>
        <v>0</v>
      </c>
      <c r="H167" s="112">
        <f>ROUND((H165+H166)*(General!$O$7/360)*30,0)</f>
        <v>0</v>
      </c>
      <c r="I167" s="112">
        <f>ROUND((I165+I166)*(General!$O$7/360)*30,0)</f>
        <v>0</v>
      </c>
      <c r="J167" s="112">
        <f>ROUND((J165+J166)*(General!$O$7/360)*30,0)</f>
        <v>0</v>
      </c>
      <c r="K167" s="112">
        <f>ROUND((K165+K166)*(General!$O$7/360)*30,0)</f>
        <v>0</v>
      </c>
      <c r="L167" s="112">
        <f>ROUND((L165+L166)*(General!$O$7/360)*30,0)</f>
        <v>0</v>
      </c>
      <c r="M167" s="112">
        <f>ROUND((M165+M166)*(General!$O$7/360)*30,0)</f>
        <v>0</v>
      </c>
      <c r="N167" s="112">
        <f>ROUND((N165+N166)*(General!$O$7/360)*30,0)</f>
        <v>0</v>
      </c>
      <c r="O167" s="112">
        <f>ROUND((O165+O166)*(General!$O$7/360)*30,0)</f>
        <v>0</v>
      </c>
      <c r="P167" s="112">
        <f>ROUND((P165+P166)*(General!$O$7/360)*30,0)</f>
        <v>0</v>
      </c>
      <c r="Q167" s="112">
        <f>ROUND((Q165+Q166)*(General!$O$7/360)*30,0)</f>
        <v>0</v>
      </c>
      <c r="R167" s="144"/>
    </row>
    <row r="168" spans="1:18" ht="15" customHeight="1" x14ac:dyDescent="0.25">
      <c r="A168" s="4"/>
      <c r="B168" s="143"/>
      <c r="C168" s="106"/>
      <c r="D168" s="106" t="s">
        <v>192</v>
      </c>
      <c r="E168" s="106"/>
      <c r="F168" s="112">
        <f>F167</f>
        <v>0</v>
      </c>
      <c r="G168" s="112">
        <f t="shared" ref="G168:Q168" si="33">ROUND(F168+G167-G170,0)</f>
        <v>0</v>
      </c>
      <c r="H168" s="112">
        <f t="shared" si="33"/>
        <v>0</v>
      </c>
      <c r="I168" s="112">
        <f t="shared" si="33"/>
        <v>0</v>
      </c>
      <c r="J168" s="112">
        <f t="shared" si="33"/>
        <v>0</v>
      </c>
      <c r="K168" s="112">
        <f t="shared" si="33"/>
        <v>0</v>
      </c>
      <c r="L168" s="112">
        <f t="shared" si="33"/>
        <v>0</v>
      </c>
      <c r="M168" s="112">
        <f t="shared" si="33"/>
        <v>0</v>
      </c>
      <c r="N168" s="112">
        <f t="shared" si="33"/>
        <v>0</v>
      </c>
      <c r="O168" s="112">
        <f t="shared" si="33"/>
        <v>0</v>
      </c>
      <c r="P168" s="112">
        <f t="shared" si="33"/>
        <v>0</v>
      </c>
      <c r="Q168" s="112">
        <f t="shared" si="33"/>
        <v>0</v>
      </c>
      <c r="R168" s="144"/>
    </row>
    <row r="169" spans="1:18" ht="15" customHeight="1" x14ac:dyDescent="0.25">
      <c r="A169" s="4"/>
      <c r="B169" s="143"/>
      <c r="C169" s="106"/>
      <c r="D169" s="106" t="s">
        <v>193</v>
      </c>
      <c r="E169" s="106"/>
      <c r="F169" s="112"/>
      <c r="G169" s="112"/>
      <c r="H169" s="112"/>
      <c r="I169" s="112"/>
      <c r="J169" s="112"/>
      <c r="K169" s="112"/>
      <c r="L169" s="112"/>
      <c r="M169" s="112"/>
      <c r="N169" s="112"/>
      <c r="O169" s="112"/>
      <c r="P169" s="112"/>
      <c r="Q169" s="112"/>
      <c r="R169" s="144"/>
    </row>
    <row r="170" spans="1:18" ht="15" customHeight="1" x14ac:dyDescent="0.25">
      <c r="A170" s="4"/>
      <c r="B170" s="143"/>
      <c r="C170" s="106"/>
      <c r="D170" s="130" t="s">
        <v>171</v>
      </c>
      <c r="E170" s="106"/>
      <c r="F170" s="96">
        <v>0</v>
      </c>
      <c r="G170" s="96">
        <v>0</v>
      </c>
      <c r="H170" s="96">
        <v>0</v>
      </c>
      <c r="I170" s="96">
        <v>0</v>
      </c>
      <c r="J170" s="96">
        <v>0</v>
      </c>
      <c r="K170" s="96">
        <v>0</v>
      </c>
      <c r="L170" s="96">
        <v>0</v>
      </c>
      <c r="M170" s="96">
        <v>0</v>
      </c>
      <c r="N170" s="96">
        <v>0</v>
      </c>
      <c r="O170" s="96">
        <v>0</v>
      </c>
      <c r="P170" s="96">
        <v>0</v>
      </c>
      <c r="Q170" s="96">
        <v>0</v>
      </c>
      <c r="R170" s="144"/>
    </row>
    <row r="171" spans="1:18" ht="15" customHeight="1" x14ac:dyDescent="0.25">
      <c r="A171" s="4"/>
      <c r="B171" s="143"/>
      <c r="C171" s="106"/>
      <c r="D171" s="130" t="s">
        <v>172</v>
      </c>
      <c r="E171" s="106"/>
      <c r="F171" s="96">
        <v>0</v>
      </c>
      <c r="G171" s="96">
        <v>0</v>
      </c>
      <c r="H171" s="96">
        <v>0</v>
      </c>
      <c r="I171" s="96">
        <v>0</v>
      </c>
      <c r="J171" s="96">
        <v>0</v>
      </c>
      <c r="K171" s="96">
        <v>0</v>
      </c>
      <c r="L171" s="96">
        <v>0</v>
      </c>
      <c r="M171" s="96">
        <v>0</v>
      </c>
      <c r="N171" s="96">
        <v>0</v>
      </c>
      <c r="O171" s="96">
        <v>0</v>
      </c>
      <c r="P171" s="96">
        <v>0</v>
      </c>
      <c r="Q171" s="96">
        <v>0</v>
      </c>
      <c r="R171" s="144"/>
    </row>
    <row r="172" spans="1:18" ht="15" customHeight="1" x14ac:dyDescent="0.25">
      <c r="A172" s="4"/>
      <c r="B172" s="143"/>
      <c r="C172" s="106"/>
      <c r="D172" s="106" t="s">
        <v>194</v>
      </c>
      <c r="E172" s="106"/>
      <c r="F172" s="112">
        <f t="shared" ref="F172:Q172" si="34">ROUND(F165+F166+F167-F170-F171,0)</f>
        <v>0</v>
      </c>
      <c r="G172" s="112">
        <f t="shared" si="34"/>
        <v>0</v>
      </c>
      <c r="H172" s="112">
        <f t="shared" si="34"/>
        <v>0</v>
      </c>
      <c r="I172" s="112">
        <f t="shared" si="34"/>
        <v>0</v>
      </c>
      <c r="J172" s="112">
        <f t="shared" si="34"/>
        <v>0</v>
      </c>
      <c r="K172" s="112">
        <f t="shared" si="34"/>
        <v>0</v>
      </c>
      <c r="L172" s="112">
        <f t="shared" si="34"/>
        <v>0</v>
      </c>
      <c r="M172" s="112">
        <f t="shared" si="34"/>
        <v>0</v>
      </c>
      <c r="N172" s="112">
        <f t="shared" si="34"/>
        <v>0</v>
      </c>
      <c r="O172" s="112">
        <f t="shared" si="34"/>
        <v>0</v>
      </c>
      <c r="P172" s="112">
        <f t="shared" si="34"/>
        <v>0</v>
      </c>
      <c r="Q172" s="112">
        <f t="shared" si="34"/>
        <v>0</v>
      </c>
      <c r="R172" s="144"/>
    </row>
    <row r="173" spans="1:18" ht="15" customHeight="1" x14ac:dyDescent="0.25">
      <c r="A173" s="4"/>
      <c r="B173" s="143"/>
      <c r="C173" s="106"/>
      <c r="D173" s="106"/>
      <c r="E173" s="106"/>
      <c r="F173" s="112"/>
      <c r="G173" s="112"/>
      <c r="H173" s="112"/>
      <c r="I173" s="112"/>
      <c r="J173" s="112"/>
      <c r="K173" s="112"/>
      <c r="L173" s="112"/>
      <c r="M173" s="112"/>
      <c r="N173" s="112"/>
      <c r="O173" s="112"/>
      <c r="P173" s="112"/>
      <c r="Q173" s="112"/>
      <c r="R173" s="144"/>
    </row>
    <row r="174" spans="1:18" ht="15" customHeight="1" x14ac:dyDescent="0.25">
      <c r="A174" s="4"/>
      <c r="B174" s="143"/>
      <c r="C174" s="106" t="s">
        <v>195</v>
      </c>
      <c r="D174" s="4"/>
      <c r="E174" s="106"/>
      <c r="F174" s="18">
        <f>IF(F162&gt;0,General!$O$5,'Cash Flow Statement'!F160+'Cash Flow Statement'!F161-F170-F171)</f>
        <v>0</v>
      </c>
      <c r="G174" s="18">
        <f>IF(G162&gt;0,General!$O$5,'Cash Flow Statement'!G160+'Cash Flow Statement'!G161-G170-G171)</f>
        <v>0</v>
      </c>
      <c r="H174" s="18">
        <f>IF(H162&gt;0,General!$O$5,'Cash Flow Statement'!H160+'Cash Flow Statement'!H161-H170-H171)</f>
        <v>0</v>
      </c>
      <c r="I174" s="18">
        <f>IF(I162&gt;0,General!$O$5,'Cash Flow Statement'!I160+'Cash Flow Statement'!I161-I170-I171)</f>
        <v>0</v>
      </c>
      <c r="J174" s="18">
        <f>IF(J162&gt;0,General!$O$5,'Cash Flow Statement'!J160+'Cash Flow Statement'!J161-J170-J171)</f>
        <v>0</v>
      </c>
      <c r="K174" s="18">
        <f>IF(K162&gt;0,General!$O$5,'Cash Flow Statement'!K160+'Cash Flow Statement'!K161-K170-K171)</f>
        <v>0</v>
      </c>
      <c r="L174" s="18">
        <f>IF(L162&gt;0,General!$O$5,'Cash Flow Statement'!L160+'Cash Flow Statement'!L161-L170-L171)</f>
        <v>0</v>
      </c>
      <c r="M174" s="18">
        <f>IF(M162&gt;0,General!$O$5,'Cash Flow Statement'!M160+'Cash Flow Statement'!M161-M170-M171)</f>
        <v>0</v>
      </c>
      <c r="N174" s="18">
        <f>IF(N162&gt;0,General!$O$5,'Cash Flow Statement'!N160+'Cash Flow Statement'!N161-N170-N171)</f>
        <v>0</v>
      </c>
      <c r="O174" s="18">
        <f>IF(O162&gt;0,General!$O$5,'Cash Flow Statement'!O160+'Cash Flow Statement'!O161-O170-O171)</f>
        <v>0</v>
      </c>
      <c r="P174" s="18">
        <f>IF(P162&gt;0,General!$O$5,'Cash Flow Statement'!P160+'Cash Flow Statement'!P161-P170-P171)</f>
        <v>0</v>
      </c>
      <c r="Q174" s="18">
        <f>IF(Q162&gt;0,General!$O$5,'Cash Flow Statement'!Q160+'Cash Flow Statement'!Q161-Q170-Q171)</f>
        <v>0</v>
      </c>
      <c r="R174" s="144"/>
    </row>
    <row r="175" spans="1:18" ht="5.0999999999999996" customHeight="1" thickBot="1" x14ac:dyDescent="0.3">
      <c r="A175" s="4"/>
      <c r="B175" s="145"/>
      <c r="C175" s="146"/>
      <c r="D175" s="6"/>
      <c r="E175" s="6"/>
      <c r="F175" s="147"/>
      <c r="G175" s="147"/>
      <c r="H175" s="147"/>
      <c r="I175" s="147"/>
      <c r="J175" s="147"/>
      <c r="K175" s="147"/>
      <c r="L175" s="147"/>
      <c r="M175" s="147"/>
      <c r="N175" s="147"/>
      <c r="O175" s="147"/>
      <c r="P175" s="147"/>
      <c r="Q175" s="147"/>
      <c r="R175" s="148"/>
    </row>
    <row r="177" spans="4:17" ht="15" customHeight="1" x14ac:dyDescent="0.25">
      <c r="G177" s="132"/>
      <c r="Q177" s="132"/>
    </row>
    <row r="188" spans="4:17" ht="15" customHeight="1" x14ac:dyDescent="0.25">
      <c r="D188" s="149"/>
    </row>
  </sheetData>
  <sheetProtection algorithmName="SHA-512" hashValue="NCx9GdLciX7tJkHAlDqkzwoZXlVxpLBCYANPQB3cbd0oojKsgXSbkdon4XimwVm8e9tDq/l8aGkV1Wag6y331g==" saltValue="jy4XjnUZ+/SjkG438ywnaA==" spinCount="100000" sheet="1" objects="1" scenarios="1"/>
  <mergeCells count="6">
    <mergeCell ref="D2:K2"/>
    <mergeCell ref="C126:D126"/>
    <mergeCell ref="C151:D151"/>
    <mergeCell ref="D3:Q3"/>
    <mergeCell ref="C44:D44"/>
    <mergeCell ref="C52:D52"/>
  </mergeCells>
  <printOptions horizontalCentered="1"/>
  <pageMargins left="0.45" right="0.45" top="0.5" bottom="0.5" header="0" footer="0"/>
  <pageSetup scale="77" fitToHeight="5" orientation="landscape" r:id="rId1"/>
  <rowBreaks count="6" manualBreakCount="6">
    <brk id="38" min="1" max="17" man="1"/>
    <brk id="57" min="1" max="17" man="1"/>
    <brk id="73" min="1" max="17" man="1"/>
    <brk id="97" min="1" max="17" man="1"/>
    <brk id="128" min="1" max="17" man="1"/>
    <brk id="157" min="1" max="17"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P93"/>
  <sheetViews>
    <sheetView topLeftCell="A57" workbookViewId="0">
      <selection activeCell="B77" sqref="B77"/>
    </sheetView>
  </sheetViews>
  <sheetFormatPr defaultColWidth="8.85546875" defaultRowHeight="15" x14ac:dyDescent="0.25"/>
  <cols>
    <col min="1" max="1" width="3.7109375" style="1" customWidth="1"/>
    <col min="2" max="2" width="20.85546875" style="1" customWidth="1"/>
    <col min="3" max="3" width="1.7109375" style="1" customWidth="1"/>
    <col min="4" max="4" width="20.85546875" style="1" customWidth="1"/>
    <col min="5" max="5" width="1.7109375" style="1" customWidth="1"/>
    <col min="6" max="6" width="20.85546875" style="1" customWidth="1"/>
    <col min="7" max="7" width="1.7109375" style="1" customWidth="1"/>
    <col min="8" max="8" width="22.85546875" style="1" customWidth="1"/>
    <col min="9" max="9" width="1.7109375" style="1" customWidth="1"/>
    <col min="10" max="10" width="22.7109375" style="1" customWidth="1"/>
    <col min="11" max="11" width="1.7109375" style="1" customWidth="1"/>
    <col min="12" max="12" width="20.85546875" style="1" customWidth="1"/>
    <col min="13" max="13" width="1.7109375" style="1" customWidth="1"/>
    <col min="14" max="14" width="20.85546875" style="1" customWidth="1"/>
    <col min="15" max="15" width="1.85546875" style="1" customWidth="1"/>
    <col min="16" max="16" width="20.85546875" style="1" customWidth="1"/>
    <col min="17" max="17" width="1.85546875" style="1" customWidth="1"/>
    <col min="18" max="18" width="5.85546875" style="1" customWidth="1"/>
    <col min="19" max="16384" width="8.85546875" style="1"/>
  </cols>
  <sheetData>
    <row r="2" spans="2:16" x14ac:dyDescent="0.25">
      <c r="B2" s="32" t="s">
        <v>17</v>
      </c>
      <c r="D2" s="22" t="s">
        <v>131</v>
      </c>
      <c r="F2" s="25" t="s">
        <v>95</v>
      </c>
      <c r="H2" s="29" t="s">
        <v>48</v>
      </c>
      <c r="J2" s="27" t="s">
        <v>272</v>
      </c>
      <c r="L2" s="34" t="s">
        <v>91</v>
      </c>
      <c r="N2" s="17" t="s">
        <v>480</v>
      </c>
      <c r="P2" s="91" t="s">
        <v>256</v>
      </c>
    </row>
    <row r="3" spans="2:16" x14ac:dyDescent="0.25">
      <c r="B3" s="33" t="s">
        <v>1</v>
      </c>
      <c r="D3" s="12" t="s">
        <v>132</v>
      </c>
      <c r="F3" s="24" t="s">
        <v>26</v>
      </c>
      <c r="H3" s="30" t="s">
        <v>255</v>
      </c>
      <c r="J3" s="13" t="s">
        <v>138</v>
      </c>
      <c r="L3" s="46" t="s">
        <v>93</v>
      </c>
      <c r="N3" s="26" t="s">
        <v>83</v>
      </c>
      <c r="P3" s="48">
        <v>1</v>
      </c>
    </row>
    <row r="4" spans="2:16" x14ac:dyDescent="0.25">
      <c r="B4" s="33" t="s">
        <v>5</v>
      </c>
      <c r="D4" s="12" t="s">
        <v>135</v>
      </c>
      <c r="F4" s="24" t="s">
        <v>27</v>
      </c>
      <c r="H4" s="30" t="s">
        <v>254</v>
      </c>
      <c r="J4" s="13" t="s">
        <v>53</v>
      </c>
      <c r="L4" s="46" t="s">
        <v>92</v>
      </c>
      <c r="N4" s="26" t="s">
        <v>84</v>
      </c>
      <c r="P4" s="48">
        <v>0.9</v>
      </c>
    </row>
    <row r="5" spans="2:16" x14ac:dyDescent="0.25">
      <c r="B5" s="33" t="s">
        <v>6</v>
      </c>
      <c r="D5" s="12" t="s">
        <v>133</v>
      </c>
      <c r="F5" s="24" t="s">
        <v>28</v>
      </c>
      <c r="H5" s="30" t="s">
        <v>253</v>
      </c>
      <c r="J5" s="13" t="s">
        <v>139</v>
      </c>
      <c r="L5" s="46" t="s">
        <v>36</v>
      </c>
      <c r="N5" s="26" t="s">
        <v>85</v>
      </c>
      <c r="P5" s="48">
        <v>0.85</v>
      </c>
    </row>
    <row r="6" spans="2:16" x14ac:dyDescent="0.25">
      <c r="B6" s="33" t="s">
        <v>211</v>
      </c>
      <c r="D6" s="12" t="s">
        <v>134</v>
      </c>
      <c r="F6" s="24" t="s">
        <v>29</v>
      </c>
      <c r="H6" s="30" t="s">
        <v>51</v>
      </c>
      <c r="J6" s="19" t="s">
        <v>3</v>
      </c>
      <c r="L6" s="46" t="s">
        <v>37</v>
      </c>
      <c r="N6" s="26" t="s">
        <v>86</v>
      </c>
      <c r="P6" s="48">
        <v>0.8</v>
      </c>
    </row>
    <row r="7" spans="2:16" x14ac:dyDescent="0.25">
      <c r="B7" s="33" t="s">
        <v>7</v>
      </c>
      <c r="F7" s="24" t="s">
        <v>25</v>
      </c>
      <c r="H7" s="30" t="s">
        <v>50</v>
      </c>
      <c r="J7" s="19" t="s">
        <v>3</v>
      </c>
      <c r="L7" s="46" t="s">
        <v>243</v>
      </c>
      <c r="N7" s="26" t="s">
        <v>81</v>
      </c>
      <c r="P7" s="48">
        <v>0.75</v>
      </c>
    </row>
    <row r="8" spans="2:16" x14ac:dyDescent="0.25">
      <c r="B8" s="33" t="s">
        <v>9</v>
      </c>
      <c r="F8" s="24" t="s">
        <v>30</v>
      </c>
      <c r="H8" s="30" t="s">
        <v>49</v>
      </c>
      <c r="L8" s="46" t="s">
        <v>242</v>
      </c>
      <c r="N8" s="26" t="s">
        <v>87</v>
      </c>
      <c r="P8" s="48">
        <v>0.7</v>
      </c>
    </row>
    <row r="9" spans="2:16" x14ac:dyDescent="0.25">
      <c r="B9" s="33" t="s">
        <v>8</v>
      </c>
      <c r="F9" s="24" t="s">
        <v>31</v>
      </c>
      <c r="H9" s="30" t="s">
        <v>239</v>
      </c>
      <c r="L9" s="46" t="s">
        <v>241</v>
      </c>
      <c r="N9" s="26" t="s">
        <v>88</v>
      </c>
      <c r="P9" s="48">
        <v>0.65</v>
      </c>
    </row>
    <row r="10" spans="2:16" x14ac:dyDescent="0.25">
      <c r="B10" s="33" t="s">
        <v>18</v>
      </c>
      <c r="F10" s="24" t="s">
        <v>32</v>
      </c>
      <c r="H10" s="30" t="s">
        <v>240</v>
      </c>
      <c r="L10" s="46" t="s">
        <v>3</v>
      </c>
      <c r="N10" s="26" t="s">
        <v>89</v>
      </c>
      <c r="P10" s="48">
        <v>0.6</v>
      </c>
    </row>
    <row r="11" spans="2:16" x14ac:dyDescent="0.25">
      <c r="B11" s="33" t="s">
        <v>15</v>
      </c>
      <c r="F11" s="24" t="s">
        <v>33</v>
      </c>
      <c r="H11" s="30" t="s">
        <v>280</v>
      </c>
      <c r="L11" s="46" t="s">
        <v>38</v>
      </c>
      <c r="N11" s="26" t="s">
        <v>90</v>
      </c>
      <c r="P11" s="48">
        <v>0.55000000000000004</v>
      </c>
    </row>
    <row r="12" spans="2:16" x14ac:dyDescent="0.25">
      <c r="B12" s="33" t="s">
        <v>54</v>
      </c>
      <c r="D12" s="43" t="s">
        <v>120</v>
      </c>
      <c r="F12" s="24" t="s">
        <v>34</v>
      </c>
      <c r="H12" s="30" t="s">
        <v>3</v>
      </c>
      <c r="L12" s="46" t="s">
        <v>39</v>
      </c>
      <c r="P12" s="48">
        <v>0.5</v>
      </c>
    </row>
    <row r="13" spans="2:16" x14ac:dyDescent="0.25">
      <c r="B13" s="33" t="s">
        <v>55</v>
      </c>
      <c r="D13" s="21" t="s">
        <v>271</v>
      </c>
      <c r="F13" s="24" t="s">
        <v>100</v>
      </c>
      <c r="L13" s="46" t="s">
        <v>244</v>
      </c>
      <c r="P13" s="48">
        <v>0.45</v>
      </c>
    </row>
    <row r="14" spans="2:16" x14ac:dyDescent="0.25">
      <c r="B14" s="33" t="s">
        <v>10</v>
      </c>
      <c r="D14" s="21" t="s">
        <v>114</v>
      </c>
      <c r="F14" s="24" t="s">
        <v>101</v>
      </c>
      <c r="L14" s="46" t="s">
        <v>40</v>
      </c>
      <c r="P14" s="48">
        <v>0.4</v>
      </c>
    </row>
    <row r="15" spans="2:16" x14ac:dyDescent="0.25">
      <c r="B15" s="33" t="s">
        <v>11</v>
      </c>
      <c r="D15" s="21" t="s">
        <v>115</v>
      </c>
      <c r="F15" s="24" t="s">
        <v>35</v>
      </c>
      <c r="L15" s="46" t="s">
        <v>41</v>
      </c>
      <c r="P15" s="48">
        <v>0.35</v>
      </c>
    </row>
    <row r="16" spans="2:16" x14ac:dyDescent="0.25">
      <c r="B16" s="33" t="s">
        <v>12</v>
      </c>
      <c r="D16" s="21" t="s">
        <v>118</v>
      </c>
      <c r="F16" s="24" t="s">
        <v>3</v>
      </c>
      <c r="L16" s="46" t="s">
        <v>42</v>
      </c>
      <c r="P16" s="48">
        <v>0.3</v>
      </c>
    </row>
    <row r="17" spans="2:16" x14ac:dyDescent="0.25">
      <c r="B17" s="33" t="s">
        <v>13</v>
      </c>
      <c r="D17" s="21" t="s">
        <v>119</v>
      </c>
      <c r="L17" s="46" t="s">
        <v>3</v>
      </c>
      <c r="P17" s="48">
        <v>0.25</v>
      </c>
    </row>
    <row r="18" spans="2:16" x14ac:dyDescent="0.25">
      <c r="B18" s="33" t="s">
        <v>14</v>
      </c>
      <c r="P18" s="48">
        <v>0.2</v>
      </c>
    </row>
    <row r="19" spans="2:16" x14ac:dyDescent="0.25">
      <c r="B19" s="33" t="s">
        <v>16</v>
      </c>
      <c r="P19" s="48">
        <v>0.15</v>
      </c>
    </row>
    <row r="20" spans="2:16" x14ac:dyDescent="0.25">
      <c r="B20" s="33" t="s">
        <v>19</v>
      </c>
      <c r="C20" s="2"/>
      <c r="D20" s="2"/>
      <c r="E20" s="2"/>
      <c r="F20" s="23" t="s">
        <v>43</v>
      </c>
      <c r="G20" s="2"/>
      <c r="H20" s="29" t="s">
        <v>351</v>
      </c>
      <c r="I20" s="2"/>
      <c r="J20" s="27" t="s">
        <v>352</v>
      </c>
      <c r="K20" s="2"/>
      <c r="L20" s="34" t="s">
        <v>355</v>
      </c>
      <c r="M20" s="2"/>
      <c r="N20" s="43" t="s">
        <v>82</v>
      </c>
      <c r="P20" s="48">
        <v>0.1</v>
      </c>
    </row>
    <row r="21" spans="2:16" x14ac:dyDescent="0.25">
      <c r="B21" s="33" t="s">
        <v>3</v>
      </c>
      <c r="F21" s="24" t="s">
        <v>96</v>
      </c>
      <c r="H21" s="31" t="s">
        <v>57</v>
      </c>
      <c r="J21" s="13" t="s">
        <v>57</v>
      </c>
      <c r="L21" s="15" t="s">
        <v>2</v>
      </c>
      <c r="N21" s="47">
        <v>1</v>
      </c>
      <c r="P21" s="48">
        <v>0.05</v>
      </c>
    </row>
    <row r="22" spans="2:16" x14ac:dyDescent="0.25">
      <c r="F22" s="24" t="s">
        <v>97</v>
      </c>
      <c r="H22" s="31" t="s">
        <v>58</v>
      </c>
      <c r="J22" s="13" t="s">
        <v>58</v>
      </c>
      <c r="L22" s="15" t="s">
        <v>21</v>
      </c>
      <c r="N22" s="47">
        <v>0.9</v>
      </c>
      <c r="P22" s="48">
        <v>0</v>
      </c>
    </row>
    <row r="23" spans="2:16" x14ac:dyDescent="0.25">
      <c r="F23" s="24" t="s">
        <v>98</v>
      </c>
      <c r="H23" s="31" t="s">
        <v>140</v>
      </c>
      <c r="J23" s="13" t="s">
        <v>140</v>
      </c>
      <c r="L23" s="15" t="s">
        <v>22</v>
      </c>
      <c r="N23" s="47">
        <v>0.85</v>
      </c>
    </row>
    <row r="24" spans="2:16" x14ac:dyDescent="0.25">
      <c r="F24" s="24" t="s">
        <v>3</v>
      </c>
      <c r="H24" s="31" t="s">
        <v>59</v>
      </c>
      <c r="J24" s="13" t="s">
        <v>3</v>
      </c>
      <c r="L24" s="15" t="s">
        <v>23</v>
      </c>
      <c r="N24" s="47">
        <v>0.8</v>
      </c>
      <c r="P24" s="90" t="s">
        <v>278</v>
      </c>
    </row>
    <row r="25" spans="2:16" x14ac:dyDescent="0.25">
      <c r="H25" s="31" t="s">
        <v>3</v>
      </c>
      <c r="L25" s="15" t="s">
        <v>24</v>
      </c>
      <c r="N25" s="47">
        <v>0.75</v>
      </c>
      <c r="P25" s="49">
        <v>1</v>
      </c>
    </row>
    <row r="26" spans="2:16" x14ac:dyDescent="0.25">
      <c r="L26" s="15" t="s">
        <v>121</v>
      </c>
      <c r="N26" s="47">
        <v>0.67</v>
      </c>
      <c r="P26" s="49">
        <v>0</v>
      </c>
    </row>
    <row r="27" spans="2:16" x14ac:dyDescent="0.25">
      <c r="L27" s="15" t="s">
        <v>122</v>
      </c>
      <c r="N27" s="47">
        <v>0.6</v>
      </c>
    </row>
    <row r="28" spans="2:16" x14ac:dyDescent="0.25">
      <c r="B28" s="32" t="s">
        <v>481</v>
      </c>
      <c r="D28" s="94" t="s">
        <v>317</v>
      </c>
      <c r="F28" s="23" t="s">
        <v>44</v>
      </c>
      <c r="H28" s="29" t="s">
        <v>350</v>
      </c>
      <c r="J28" s="27" t="s">
        <v>353</v>
      </c>
      <c r="L28" s="15" t="s">
        <v>123</v>
      </c>
      <c r="N28" s="47">
        <v>0.5</v>
      </c>
    </row>
    <row r="29" spans="2:16" x14ac:dyDescent="0.25">
      <c r="B29" s="33" t="s">
        <v>252</v>
      </c>
      <c r="D29" s="31" t="s">
        <v>283</v>
      </c>
      <c r="F29" s="24" t="s">
        <v>44</v>
      </c>
      <c r="H29" s="30" t="s">
        <v>233</v>
      </c>
      <c r="J29" s="28" t="s">
        <v>322</v>
      </c>
      <c r="L29" s="15" t="s">
        <v>4</v>
      </c>
      <c r="N29" s="47">
        <v>0.4</v>
      </c>
    </row>
    <row r="30" spans="2:16" x14ac:dyDescent="0.25">
      <c r="B30" s="33" t="s">
        <v>487</v>
      </c>
      <c r="D30" s="31" t="s">
        <v>284</v>
      </c>
      <c r="F30" s="24" t="s">
        <v>99</v>
      </c>
      <c r="H30" s="30" t="s">
        <v>234</v>
      </c>
      <c r="J30" s="28" t="s">
        <v>323</v>
      </c>
      <c r="M30" s="2"/>
      <c r="N30" s="47">
        <v>0.33</v>
      </c>
    </row>
    <row r="31" spans="2:16" x14ac:dyDescent="0.25">
      <c r="B31" s="33" t="s">
        <v>569</v>
      </c>
      <c r="D31" s="31" t="s">
        <v>315</v>
      </c>
      <c r="F31" s="24" t="s">
        <v>129</v>
      </c>
      <c r="H31" s="30" t="s">
        <v>235</v>
      </c>
      <c r="J31" s="28" t="s">
        <v>324</v>
      </c>
      <c r="N31" s="47">
        <v>0.25</v>
      </c>
      <c r="P31" s="90" t="s">
        <v>294</v>
      </c>
    </row>
    <row r="32" spans="2:16" x14ac:dyDescent="0.25">
      <c r="B32" s="33"/>
      <c r="D32" s="31" t="s">
        <v>316</v>
      </c>
      <c r="F32" s="24" t="s">
        <v>130</v>
      </c>
      <c r="H32" s="30" t="s">
        <v>236</v>
      </c>
      <c r="J32" s="28" t="s">
        <v>325</v>
      </c>
      <c r="N32" s="47">
        <v>0.2</v>
      </c>
      <c r="P32" s="14" t="s">
        <v>296</v>
      </c>
    </row>
    <row r="33" spans="2:16" x14ac:dyDescent="0.25">
      <c r="B33" s="33"/>
      <c r="D33" s="31" t="s">
        <v>3</v>
      </c>
      <c r="F33" s="24" t="s">
        <v>3</v>
      </c>
      <c r="H33" s="30" t="s">
        <v>237</v>
      </c>
      <c r="J33" s="28" t="s">
        <v>326</v>
      </c>
      <c r="N33" s="47">
        <v>0.1</v>
      </c>
      <c r="P33" s="14" t="s">
        <v>297</v>
      </c>
    </row>
    <row r="34" spans="2:16" x14ac:dyDescent="0.25">
      <c r="B34" s="33"/>
      <c r="D34" s="31" t="s">
        <v>3</v>
      </c>
      <c r="H34" s="30" t="s">
        <v>238</v>
      </c>
      <c r="J34" s="28" t="s">
        <v>327</v>
      </c>
      <c r="P34" s="14" t="s">
        <v>298</v>
      </c>
    </row>
    <row r="35" spans="2:16" x14ac:dyDescent="0.25">
      <c r="B35" s="33"/>
      <c r="P35" s="14" t="s">
        <v>295</v>
      </c>
    </row>
    <row r="36" spans="2:16" x14ac:dyDescent="0.25">
      <c r="P36" s="14" t="s">
        <v>299</v>
      </c>
    </row>
    <row r="37" spans="2:16" x14ac:dyDescent="0.25">
      <c r="D37" s="94" t="s">
        <v>20</v>
      </c>
      <c r="M37" s="2"/>
      <c r="P37" s="14" t="s">
        <v>300</v>
      </c>
    </row>
    <row r="38" spans="2:16" x14ac:dyDescent="0.25">
      <c r="B38" s="32" t="s">
        <v>482</v>
      </c>
      <c r="D38" s="31" t="s">
        <v>217</v>
      </c>
      <c r="P38" s="14" t="s">
        <v>301</v>
      </c>
    </row>
    <row r="39" spans="2:16" x14ac:dyDescent="0.25">
      <c r="B39" s="33" t="s">
        <v>556</v>
      </c>
      <c r="D39" s="31" t="s">
        <v>318</v>
      </c>
      <c r="P39" s="14" t="s">
        <v>302</v>
      </c>
    </row>
    <row r="40" spans="2:16" x14ac:dyDescent="0.25">
      <c r="B40" s="33" t="s">
        <v>522</v>
      </c>
      <c r="D40" s="31" t="s">
        <v>319</v>
      </c>
      <c r="P40" s="14" t="s">
        <v>303</v>
      </c>
    </row>
    <row r="41" spans="2:16" x14ac:dyDescent="0.25">
      <c r="B41" s="33" t="s">
        <v>557</v>
      </c>
      <c r="D41" s="31" t="s">
        <v>320</v>
      </c>
      <c r="P41" s="14" t="s">
        <v>304</v>
      </c>
    </row>
    <row r="42" spans="2:16" x14ac:dyDescent="0.25">
      <c r="B42" s="33"/>
      <c r="D42" s="31" t="s">
        <v>75</v>
      </c>
      <c r="M42" s="2"/>
      <c r="P42" s="14" t="s">
        <v>305</v>
      </c>
    </row>
    <row r="43" spans="2:16" x14ac:dyDescent="0.25">
      <c r="B43" s="33"/>
      <c r="D43" s="31" t="s">
        <v>321</v>
      </c>
      <c r="P43" s="14" t="s">
        <v>306</v>
      </c>
    </row>
    <row r="44" spans="2:16" x14ac:dyDescent="0.25">
      <c r="B44" s="33"/>
      <c r="P44" s="14" t="s">
        <v>307</v>
      </c>
    </row>
    <row r="45" spans="2:16" x14ac:dyDescent="0.25">
      <c r="P45" s="14" t="s">
        <v>308</v>
      </c>
    </row>
    <row r="46" spans="2:16" x14ac:dyDescent="0.25">
      <c r="P46" s="14" t="s">
        <v>3</v>
      </c>
    </row>
    <row r="48" spans="2:16" x14ac:dyDescent="0.25">
      <c r="B48" s="32" t="s">
        <v>488</v>
      </c>
    </row>
    <row r="49" spans="2:2" x14ac:dyDescent="0.25">
      <c r="B49" s="33" t="s">
        <v>571</v>
      </c>
    </row>
    <row r="50" spans="2:2" x14ac:dyDescent="0.25">
      <c r="B50" s="33" t="s">
        <v>572</v>
      </c>
    </row>
    <row r="51" spans="2:2" x14ac:dyDescent="0.25">
      <c r="B51" s="33" t="s">
        <v>573</v>
      </c>
    </row>
    <row r="52" spans="2:2" x14ac:dyDescent="0.25">
      <c r="B52" s="33" t="s">
        <v>638</v>
      </c>
    </row>
    <row r="53" spans="2:2" x14ac:dyDescent="0.25">
      <c r="B53" s="33"/>
    </row>
    <row r="54" spans="2:2" x14ac:dyDescent="0.25">
      <c r="B54" s="33"/>
    </row>
    <row r="55" spans="2:2" x14ac:dyDescent="0.25">
      <c r="B55" s="33"/>
    </row>
    <row r="57" spans="2:2" x14ac:dyDescent="0.25">
      <c r="B57" s="32" t="s">
        <v>482</v>
      </c>
    </row>
    <row r="58" spans="2:2" x14ac:dyDescent="0.25">
      <c r="B58" s="33" t="s">
        <v>309</v>
      </c>
    </row>
    <row r="59" spans="2:2" x14ac:dyDescent="0.25">
      <c r="B59" s="33" t="s">
        <v>310</v>
      </c>
    </row>
    <row r="60" spans="2:2" x14ac:dyDescent="0.25">
      <c r="B60" s="33" t="s">
        <v>526</v>
      </c>
    </row>
    <row r="61" spans="2:2" x14ac:dyDescent="0.25">
      <c r="B61" s="33" t="s">
        <v>313</v>
      </c>
    </row>
    <row r="62" spans="2:2" x14ac:dyDescent="0.25">
      <c r="B62" s="33" t="s">
        <v>527</v>
      </c>
    </row>
    <row r="63" spans="2:2" x14ac:dyDescent="0.25">
      <c r="B63" s="33" t="s">
        <v>528</v>
      </c>
    </row>
    <row r="64" spans="2:2" x14ac:dyDescent="0.25">
      <c r="B64" s="33" t="s">
        <v>636</v>
      </c>
    </row>
    <row r="65" spans="2:2" x14ac:dyDescent="0.25">
      <c r="B65" s="33" t="s">
        <v>489</v>
      </c>
    </row>
    <row r="66" spans="2:2" x14ac:dyDescent="0.25">
      <c r="B66" s="33" t="s">
        <v>490</v>
      </c>
    </row>
    <row r="67" spans="2:2" x14ac:dyDescent="0.25">
      <c r="B67" s="33" t="s">
        <v>529</v>
      </c>
    </row>
    <row r="68" spans="2:2" x14ac:dyDescent="0.25">
      <c r="B68" s="33" t="s">
        <v>530</v>
      </c>
    </row>
    <row r="69" spans="2:2" x14ac:dyDescent="0.25">
      <c r="B69" s="33" t="s">
        <v>531</v>
      </c>
    </row>
    <row r="70" spans="2:2" x14ac:dyDescent="0.25">
      <c r="B70" s="33" t="s">
        <v>532</v>
      </c>
    </row>
    <row r="71" spans="2:2" x14ac:dyDescent="0.25">
      <c r="B71" s="33" t="s">
        <v>533</v>
      </c>
    </row>
    <row r="72" spans="2:2" x14ac:dyDescent="0.25">
      <c r="B72" s="33" t="s">
        <v>534</v>
      </c>
    </row>
    <row r="73" spans="2:2" x14ac:dyDescent="0.25">
      <c r="B73" s="33" t="s">
        <v>637</v>
      </c>
    </row>
    <row r="74" spans="2:2" x14ac:dyDescent="0.25">
      <c r="B74" s="33" t="s">
        <v>3</v>
      </c>
    </row>
    <row r="76" spans="2:2" x14ac:dyDescent="0.25">
      <c r="B76" s="32" t="s">
        <v>488</v>
      </c>
    </row>
    <row r="77" spans="2:2" x14ac:dyDescent="0.25">
      <c r="B77" s="33" t="s">
        <v>309</v>
      </c>
    </row>
    <row r="78" spans="2:2" x14ac:dyDescent="0.25">
      <c r="B78" s="33" t="s">
        <v>310</v>
      </c>
    </row>
    <row r="79" spans="2:2" x14ac:dyDescent="0.25">
      <c r="B79" s="33" t="s">
        <v>526</v>
      </c>
    </row>
    <row r="80" spans="2:2" x14ac:dyDescent="0.25">
      <c r="B80" s="33" t="s">
        <v>313</v>
      </c>
    </row>
    <row r="81" spans="2:2" x14ac:dyDescent="0.25">
      <c r="B81" s="33" t="s">
        <v>527</v>
      </c>
    </row>
    <row r="82" spans="2:2" x14ac:dyDescent="0.25">
      <c r="B82" s="33" t="s">
        <v>528</v>
      </c>
    </row>
    <row r="83" spans="2:2" x14ac:dyDescent="0.25">
      <c r="B83" s="33" t="s">
        <v>636</v>
      </c>
    </row>
    <row r="84" spans="2:2" x14ac:dyDescent="0.25">
      <c r="B84" s="33" t="s">
        <v>489</v>
      </c>
    </row>
    <row r="85" spans="2:2" x14ac:dyDescent="0.25">
      <c r="B85" s="33" t="s">
        <v>490</v>
      </c>
    </row>
    <row r="86" spans="2:2" x14ac:dyDescent="0.25">
      <c r="B86" s="33" t="s">
        <v>529</v>
      </c>
    </row>
    <row r="87" spans="2:2" x14ac:dyDescent="0.25">
      <c r="B87" s="33" t="s">
        <v>530</v>
      </c>
    </row>
    <row r="88" spans="2:2" x14ac:dyDescent="0.25">
      <c r="B88" s="33" t="s">
        <v>531</v>
      </c>
    </row>
    <row r="89" spans="2:2" x14ac:dyDescent="0.25">
      <c r="B89" s="33" t="s">
        <v>532</v>
      </c>
    </row>
    <row r="90" spans="2:2" x14ac:dyDescent="0.25">
      <c r="B90" s="33" t="s">
        <v>533</v>
      </c>
    </row>
    <row r="91" spans="2:2" x14ac:dyDescent="0.25">
      <c r="B91" s="33" t="s">
        <v>534</v>
      </c>
    </row>
    <row r="92" spans="2:2" x14ac:dyDescent="0.25">
      <c r="B92" s="33" t="s">
        <v>637</v>
      </c>
    </row>
    <row r="93" spans="2:2" x14ac:dyDescent="0.25">
      <c r="B93" s="33" t="s">
        <v>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L98"/>
  <sheetViews>
    <sheetView showGridLines="0" showRowColHeaders="0" zoomScaleNormal="100" workbookViewId="0">
      <selection activeCell="O4" sqref="O4:Q4"/>
    </sheetView>
  </sheetViews>
  <sheetFormatPr defaultColWidth="8.85546875" defaultRowHeight="15" customHeight="1" x14ac:dyDescent="0.25"/>
  <cols>
    <col min="1" max="1" width="2.85546875" style="4" customWidth="1"/>
    <col min="2" max="2" width="0.85546875" style="4" customWidth="1"/>
    <col min="3" max="3" width="25.7109375" style="4" customWidth="1"/>
    <col min="4" max="4" width="0.85546875" style="4" customWidth="1"/>
    <col min="5" max="5" width="9.7109375" style="4" customWidth="1"/>
    <col min="6" max="6" width="0.85546875" style="4" customWidth="1"/>
    <col min="7" max="7" width="7.7109375" style="4" customWidth="1"/>
    <col min="8" max="8" width="0.85546875" style="4" customWidth="1"/>
    <col min="9" max="9" width="7.7109375" style="4" customWidth="1"/>
    <col min="10" max="10" width="0.85546875" style="4" customWidth="1"/>
    <col min="11" max="11" width="7.7109375" style="4" customWidth="1"/>
    <col min="12" max="12" width="0.85546875" style="4" customWidth="1"/>
    <col min="13" max="13" width="7.7109375" style="4" customWidth="1"/>
    <col min="14" max="14" width="0.85546875" style="4" customWidth="1"/>
    <col min="15" max="15" width="7.7109375" style="4" customWidth="1"/>
    <col min="16" max="16" width="0.85546875" style="4" customWidth="1"/>
    <col min="17" max="17" width="7.7109375" style="4" customWidth="1"/>
    <col min="18" max="18" width="0.85546875" style="4" customWidth="1"/>
    <col min="19" max="19" width="7.7109375" style="4" customWidth="1"/>
    <col min="20" max="20" width="0.85546875" style="4" customWidth="1"/>
    <col min="21" max="21" width="7.7109375" style="4" customWidth="1"/>
    <col min="22" max="22" width="0.85546875" style="4" customWidth="1"/>
    <col min="23" max="23" width="2.7109375" style="4" customWidth="1"/>
    <col min="24" max="24" width="0.85546875" style="4" customWidth="1"/>
    <col min="25" max="36" width="4.85546875" style="4" customWidth="1"/>
    <col min="37" max="37" width="0.85546875" style="4" customWidth="1"/>
    <col min="38" max="38" width="6.85546875" style="44" customWidth="1"/>
    <col min="39" max="16384" width="8.85546875" style="4"/>
  </cols>
  <sheetData>
    <row r="2" spans="2:38" ht="15" customHeight="1" thickBot="1" x14ac:dyDescent="0.3">
      <c r="C2" s="2" t="s">
        <v>136</v>
      </c>
      <c r="D2" s="2"/>
      <c r="E2" s="2"/>
      <c r="F2" s="2"/>
      <c r="G2" s="2"/>
      <c r="H2" s="2"/>
      <c r="I2" s="2"/>
      <c r="J2" s="2"/>
      <c r="K2" s="2"/>
      <c r="L2" s="2"/>
      <c r="M2" s="2"/>
      <c r="N2" s="2"/>
      <c r="O2" s="2"/>
      <c r="P2" s="2"/>
    </row>
    <row r="3" spans="2:38" ht="5.0999999999999996" customHeight="1" x14ac:dyDescent="0.25">
      <c r="B3" s="51"/>
      <c r="C3" s="52"/>
      <c r="D3" s="52"/>
      <c r="E3" s="52"/>
      <c r="F3" s="52"/>
      <c r="G3" s="52"/>
      <c r="H3" s="52"/>
      <c r="I3" s="52"/>
      <c r="J3" s="52"/>
      <c r="K3" s="52"/>
      <c r="L3" s="52"/>
      <c r="M3" s="52"/>
      <c r="N3" s="52"/>
      <c r="O3" s="52"/>
      <c r="P3" s="52"/>
      <c r="Q3" s="52"/>
      <c r="R3" s="55"/>
      <c r="Z3" s="7"/>
      <c r="AC3" s="7"/>
      <c r="AD3" s="7"/>
      <c r="AE3" s="7"/>
      <c r="AF3" s="7"/>
      <c r="AG3" s="7"/>
      <c r="AH3" s="7"/>
      <c r="AI3" s="7"/>
      <c r="AJ3" s="7"/>
      <c r="AK3" s="7"/>
      <c r="AL3" s="45"/>
    </row>
    <row r="4" spans="2:38" ht="15" customHeight="1" x14ac:dyDescent="0.25">
      <c r="B4" s="56"/>
      <c r="C4" s="492" t="s">
        <v>186</v>
      </c>
      <c r="D4" s="492"/>
      <c r="E4" s="492"/>
      <c r="F4" s="492"/>
      <c r="G4" s="492"/>
      <c r="H4" s="492"/>
      <c r="I4" s="492"/>
      <c r="J4" s="492"/>
      <c r="K4" s="492"/>
      <c r="L4" s="492"/>
      <c r="M4" s="492"/>
      <c r="N4" s="322"/>
      <c r="O4" s="496">
        <v>0</v>
      </c>
      <c r="P4" s="497"/>
      <c r="Q4" s="498"/>
      <c r="R4" s="58"/>
      <c r="Z4" s="7"/>
      <c r="AC4" s="7"/>
      <c r="AD4" s="7"/>
      <c r="AE4" s="7"/>
      <c r="AF4" s="7"/>
      <c r="AG4" s="7"/>
      <c r="AH4" s="7"/>
      <c r="AI4" s="7"/>
      <c r="AJ4" s="7"/>
      <c r="AK4" s="7"/>
      <c r="AL4" s="45"/>
    </row>
    <row r="5" spans="2:38" ht="15" customHeight="1" x14ac:dyDescent="0.25">
      <c r="B5" s="56"/>
      <c r="C5" s="492" t="s">
        <v>464</v>
      </c>
      <c r="D5" s="492"/>
      <c r="E5" s="492"/>
      <c r="F5" s="492"/>
      <c r="G5" s="492"/>
      <c r="H5" s="492"/>
      <c r="I5" s="492"/>
      <c r="J5" s="492"/>
      <c r="K5" s="492"/>
      <c r="L5" s="492"/>
      <c r="M5" s="492"/>
      <c r="N5" s="322"/>
      <c r="O5" s="496">
        <v>0</v>
      </c>
      <c r="P5" s="497"/>
      <c r="Q5" s="498"/>
      <c r="R5" s="58"/>
      <c r="Z5" s="7"/>
      <c r="AC5" s="7"/>
      <c r="AD5" s="7"/>
      <c r="AE5" s="7"/>
      <c r="AF5" s="7"/>
      <c r="AG5" s="7"/>
      <c r="AH5" s="7"/>
      <c r="AI5" s="7"/>
      <c r="AJ5" s="7"/>
      <c r="AK5" s="7"/>
      <c r="AL5" s="45"/>
    </row>
    <row r="6" spans="2:38" ht="15" customHeight="1" x14ac:dyDescent="0.25">
      <c r="B6" s="56"/>
      <c r="C6" s="492" t="s">
        <v>386</v>
      </c>
      <c r="D6" s="492"/>
      <c r="E6" s="492"/>
      <c r="F6" s="492"/>
      <c r="G6" s="492"/>
      <c r="H6" s="492"/>
      <c r="I6" s="492"/>
      <c r="J6" s="492"/>
      <c r="K6" s="492"/>
      <c r="L6" s="492"/>
      <c r="M6" s="492"/>
      <c r="N6" s="322"/>
      <c r="O6" s="496">
        <v>0</v>
      </c>
      <c r="P6" s="497"/>
      <c r="Q6" s="498"/>
      <c r="R6" s="58"/>
      <c r="Y6" s="501" t="s">
        <v>389</v>
      </c>
      <c r="Z6" s="502"/>
      <c r="AA6" s="502"/>
      <c r="AB6" s="502"/>
      <c r="AC6" s="502"/>
      <c r="AD6" s="502"/>
      <c r="AE6" s="502"/>
      <c r="AF6" s="502"/>
      <c r="AG6" s="502"/>
      <c r="AH6" s="502"/>
      <c r="AI6" s="502"/>
      <c r="AJ6" s="502"/>
      <c r="AK6" s="503"/>
      <c r="AL6" s="45"/>
    </row>
    <row r="7" spans="2:38" ht="15" customHeight="1" x14ac:dyDescent="0.25">
      <c r="B7" s="56"/>
      <c r="C7" s="492" t="s">
        <v>268</v>
      </c>
      <c r="D7" s="492"/>
      <c r="E7" s="492"/>
      <c r="F7" s="492"/>
      <c r="G7" s="492"/>
      <c r="H7" s="492"/>
      <c r="I7" s="492"/>
      <c r="J7" s="492"/>
      <c r="K7" s="492"/>
      <c r="L7" s="492"/>
      <c r="M7" s="492"/>
      <c r="N7" s="322"/>
      <c r="O7" s="493">
        <v>0</v>
      </c>
      <c r="P7" s="494"/>
      <c r="Q7" s="495"/>
      <c r="R7" s="58"/>
      <c r="Y7" s="504"/>
      <c r="Z7" s="505"/>
      <c r="AA7" s="505"/>
      <c r="AB7" s="505"/>
      <c r="AC7" s="505"/>
      <c r="AD7" s="505"/>
      <c r="AE7" s="505"/>
      <c r="AF7" s="505"/>
      <c r="AG7" s="505"/>
      <c r="AH7" s="505"/>
      <c r="AI7" s="505"/>
      <c r="AJ7" s="505"/>
      <c r="AK7" s="506"/>
      <c r="AL7" s="45"/>
    </row>
    <row r="8" spans="2:38" ht="4.9000000000000004" customHeight="1" thickBot="1" x14ac:dyDescent="0.3">
      <c r="B8" s="59"/>
      <c r="C8" s="323"/>
      <c r="D8" s="323"/>
      <c r="E8" s="323"/>
      <c r="F8" s="323"/>
      <c r="G8" s="323"/>
      <c r="H8" s="323"/>
      <c r="I8" s="323"/>
      <c r="J8" s="323"/>
      <c r="K8" s="323"/>
      <c r="L8" s="323"/>
      <c r="M8" s="323"/>
      <c r="N8" s="324"/>
      <c r="O8" s="325"/>
      <c r="P8" s="325"/>
      <c r="Q8" s="325"/>
      <c r="R8" s="60"/>
      <c r="Y8" s="7"/>
      <c r="Z8" s="7"/>
      <c r="AA8" s="7"/>
      <c r="AB8" s="7"/>
      <c r="AC8" s="7"/>
      <c r="AD8" s="7"/>
      <c r="AE8" s="7"/>
      <c r="AF8" s="7"/>
      <c r="AG8" s="7"/>
      <c r="AH8" s="7"/>
      <c r="AI8" s="7"/>
      <c r="AJ8" s="7"/>
      <c r="AK8" s="7"/>
      <c r="AL8" s="45"/>
    </row>
    <row r="9" spans="2:38" ht="15" customHeight="1" x14ac:dyDescent="0.25">
      <c r="C9" s="321"/>
      <c r="D9" s="321"/>
      <c r="E9" s="321"/>
      <c r="F9" s="321"/>
      <c r="G9" s="321"/>
      <c r="H9" s="321"/>
      <c r="I9" s="321"/>
      <c r="J9" s="321"/>
      <c r="K9" s="321"/>
      <c r="L9" s="321"/>
      <c r="M9" s="321"/>
      <c r="N9" s="322"/>
      <c r="O9" s="320"/>
      <c r="P9" s="320"/>
      <c r="Q9" s="320"/>
      <c r="Y9" s="7"/>
      <c r="Z9" s="7"/>
      <c r="AA9" s="7"/>
      <c r="AB9" s="7"/>
      <c r="AC9" s="7"/>
      <c r="AD9" s="7"/>
      <c r="AE9" s="7"/>
      <c r="AF9" s="7"/>
      <c r="AG9" s="7"/>
      <c r="AH9" s="7"/>
      <c r="AI9" s="7"/>
      <c r="AJ9" s="7"/>
      <c r="AK9" s="7"/>
      <c r="AL9" s="45"/>
    </row>
    <row r="10" spans="2:38" ht="15" customHeight="1" thickBot="1" x14ac:dyDescent="0.3">
      <c r="C10" s="326" t="s">
        <v>486</v>
      </c>
      <c r="D10" s="321"/>
      <c r="E10" s="321"/>
      <c r="F10" s="321"/>
      <c r="G10" s="321"/>
      <c r="H10" s="321"/>
      <c r="I10" s="321"/>
      <c r="J10" s="321"/>
      <c r="K10" s="321"/>
      <c r="L10" s="321"/>
      <c r="M10" s="321"/>
      <c r="N10" s="322"/>
      <c r="O10" s="320"/>
      <c r="P10" s="320"/>
      <c r="Q10" s="320"/>
      <c r="Y10" s="7"/>
      <c r="Z10" s="7"/>
      <c r="AA10" s="7"/>
      <c r="AB10" s="7"/>
      <c r="AC10" s="7"/>
      <c r="AD10" s="7"/>
      <c r="AE10" s="7"/>
      <c r="AF10" s="7"/>
      <c r="AG10" s="7"/>
      <c r="AH10" s="7"/>
      <c r="AI10" s="7"/>
      <c r="AJ10" s="7"/>
      <c r="AK10" s="7"/>
      <c r="AL10" s="45"/>
    </row>
    <row r="11" spans="2:38" ht="15" customHeight="1" x14ac:dyDescent="0.25">
      <c r="B11" s="51"/>
      <c r="C11" s="327"/>
      <c r="D11" s="327"/>
      <c r="E11" s="327"/>
      <c r="F11" s="327"/>
      <c r="G11" s="327"/>
      <c r="H11" s="327"/>
      <c r="I11" s="327"/>
      <c r="J11" s="327"/>
      <c r="K11" s="327"/>
      <c r="L11" s="327"/>
      <c r="M11" s="327"/>
      <c r="N11" s="328"/>
      <c r="O11" s="329"/>
      <c r="P11" s="329"/>
      <c r="Q11" s="329"/>
      <c r="R11" s="55"/>
      <c r="X11" s="51"/>
      <c r="Y11" s="491" t="s">
        <v>137</v>
      </c>
      <c r="Z11" s="491"/>
      <c r="AA11" s="491"/>
      <c r="AB11" s="491"/>
      <c r="AC11" s="491"/>
      <c r="AD11" s="491"/>
      <c r="AE11" s="491"/>
      <c r="AF11" s="491"/>
      <c r="AG11" s="491"/>
      <c r="AH11" s="491"/>
      <c r="AI11" s="491"/>
      <c r="AJ11" s="491"/>
      <c r="AK11" s="71"/>
      <c r="AL11" s="45"/>
    </row>
    <row r="12" spans="2:38" ht="15" customHeight="1" x14ac:dyDescent="0.25">
      <c r="B12" s="56"/>
      <c r="C12" s="512" t="s">
        <v>274</v>
      </c>
      <c r="D12" s="512"/>
      <c r="E12" s="512"/>
      <c r="F12" s="512"/>
      <c r="G12" s="512"/>
      <c r="H12" s="512"/>
      <c r="I12" s="512"/>
      <c r="J12" s="512"/>
      <c r="K12" s="512"/>
      <c r="L12" s="512"/>
      <c r="M12" s="512"/>
      <c r="N12" s="512"/>
      <c r="O12" s="512"/>
      <c r="P12" s="512"/>
      <c r="R12" s="58"/>
      <c r="X12" s="56"/>
      <c r="Y12" s="74" t="s">
        <v>102</v>
      </c>
      <c r="Z12" s="74" t="s">
        <v>103</v>
      </c>
      <c r="AA12" s="74" t="s">
        <v>104</v>
      </c>
      <c r="AB12" s="74" t="s">
        <v>105</v>
      </c>
      <c r="AC12" s="74" t="s">
        <v>106</v>
      </c>
      <c r="AD12" s="74" t="s">
        <v>107</v>
      </c>
      <c r="AE12" s="74" t="s">
        <v>108</v>
      </c>
      <c r="AF12" s="74" t="s">
        <v>109</v>
      </c>
      <c r="AG12" s="74" t="s">
        <v>110</v>
      </c>
      <c r="AH12" s="74" t="s">
        <v>111</v>
      </c>
      <c r="AI12" s="74" t="s">
        <v>112</v>
      </c>
      <c r="AJ12" s="74" t="s">
        <v>113</v>
      </c>
      <c r="AK12" s="58"/>
    </row>
    <row r="13" spans="2:38" ht="5.0999999999999996" customHeight="1" x14ac:dyDescent="0.25">
      <c r="B13" s="56"/>
      <c r="C13" s="512"/>
      <c r="D13" s="512"/>
      <c r="E13" s="512"/>
      <c r="F13" s="512"/>
      <c r="G13" s="512"/>
      <c r="H13" s="512"/>
      <c r="I13" s="512"/>
      <c r="J13" s="512"/>
      <c r="K13" s="512"/>
      <c r="L13" s="512"/>
      <c r="M13" s="512"/>
      <c r="N13" s="512"/>
      <c r="O13" s="512"/>
      <c r="P13" s="512"/>
      <c r="R13" s="58"/>
      <c r="X13" s="56"/>
      <c r="Y13" s="7"/>
      <c r="Z13" s="7"/>
      <c r="AA13" s="7"/>
      <c r="AB13" s="7"/>
      <c r="AC13" s="7"/>
      <c r="AD13" s="7"/>
      <c r="AE13" s="7"/>
      <c r="AF13" s="7"/>
      <c r="AG13" s="7"/>
      <c r="AH13" s="7"/>
      <c r="AI13" s="7"/>
      <c r="AJ13" s="7"/>
      <c r="AK13" s="58"/>
    </row>
    <row r="14" spans="2:38" ht="15" customHeight="1" x14ac:dyDescent="0.25">
      <c r="B14" s="56"/>
      <c r="C14" s="330" t="s">
        <v>265</v>
      </c>
      <c r="D14" s="330"/>
      <c r="E14" s="330"/>
      <c r="F14" s="330"/>
      <c r="G14" s="330"/>
      <c r="H14" s="330"/>
      <c r="I14" s="330"/>
      <c r="J14" s="330"/>
      <c r="K14" s="330"/>
      <c r="L14" s="330"/>
      <c r="M14" s="330"/>
      <c r="N14" s="330"/>
      <c r="O14" s="496">
        <v>0</v>
      </c>
      <c r="P14" s="497"/>
      <c r="Q14" s="498"/>
      <c r="R14" s="58"/>
      <c r="X14" s="56"/>
      <c r="Y14" s="178">
        <v>0</v>
      </c>
      <c r="Z14" s="178">
        <v>0</v>
      </c>
      <c r="AA14" s="178">
        <v>0</v>
      </c>
      <c r="AB14" s="178">
        <v>0</v>
      </c>
      <c r="AC14" s="178">
        <v>0</v>
      </c>
      <c r="AD14" s="178">
        <v>0</v>
      </c>
      <c r="AE14" s="178">
        <v>0</v>
      </c>
      <c r="AF14" s="178">
        <v>0</v>
      </c>
      <c r="AG14" s="178">
        <v>0</v>
      </c>
      <c r="AH14" s="178">
        <v>0</v>
      </c>
      <c r="AI14" s="178">
        <v>0</v>
      </c>
      <c r="AJ14" s="178">
        <v>0</v>
      </c>
      <c r="AK14" s="58"/>
      <c r="AL14" s="45">
        <f>SUM(Y14:AJ14)</f>
        <v>0</v>
      </c>
    </row>
    <row r="15" spans="2:38" ht="15" customHeight="1" x14ac:dyDescent="0.25">
      <c r="B15" s="56"/>
      <c r="C15" s="330" t="s">
        <v>266</v>
      </c>
      <c r="D15" s="330"/>
      <c r="E15" s="330"/>
      <c r="F15" s="330"/>
      <c r="G15" s="330"/>
      <c r="H15" s="330"/>
      <c r="I15" s="330"/>
      <c r="J15" s="330"/>
      <c r="K15" s="330"/>
      <c r="L15" s="330"/>
      <c r="M15" s="330"/>
      <c r="N15" s="330"/>
      <c r="O15" s="496">
        <v>0</v>
      </c>
      <c r="P15" s="497"/>
      <c r="Q15" s="498"/>
      <c r="R15" s="58"/>
      <c r="X15" s="56"/>
      <c r="Y15" s="178">
        <v>0</v>
      </c>
      <c r="Z15" s="178">
        <v>0</v>
      </c>
      <c r="AA15" s="178">
        <v>0</v>
      </c>
      <c r="AB15" s="178">
        <v>0</v>
      </c>
      <c r="AC15" s="178">
        <v>0</v>
      </c>
      <c r="AD15" s="178">
        <v>0</v>
      </c>
      <c r="AE15" s="178">
        <v>0</v>
      </c>
      <c r="AF15" s="178">
        <v>0</v>
      </c>
      <c r="AG15" s="178">
        <v>0</v>
      </c>
      <c r="AH15" s="178">
        <v>0</v>
      </c>
      <c r="AI15" s="178">
        <v>0</v>
      </c>
      <c r="AJ15" s="178">
        <v>0</v>
      </c>
      <c r="AK15" s="58"/>
      <c r="AL15" s="45">
        <f t="shared" ref="AL15:AL16" si="0">SUM(Y15:AJ15)</f>
        <v>0</v>
      </c>
    </row>
    <row r="16" spans="2:38" ht="15" customHeight="1" x14ac:dyDescent="0.25">
      <c r="B16" s="56"/>
      <c r="C16" s="330" t="s">
        <v>267</v>
      </c>
      <c r="D16" s="330"/>
      <c r="E16" s="330"/>
      <c r="F16" s="330"/>
      <c r="G16" s="330"/>
      <c r="H16" s="330"/>
      <c r="I16" s="330"/>
      <c r="J16" s="330"/>
      <c r="K16" s="330"/>
      <c r="L16" s="330"/>
      <c r="M16" s="330"/>
      <c r="N16" s="330"/>
      <c r="O16" s="496">
        <v>0</v>
      </c>
      <c r="P16" s="497"/>
      <c r="Q16" s="498"/>
      <c r="R16" s="58"/>
      <c r="X16" s="56"/>
      <c r="Y16" s="178">
        <v>0</v>
      </c>
      <c r="Z16" s="178">
        <v>0</v>
      </c>
      <c r="AA16" s="178">
        <v>0</v>
      </c>
      <c r="AB16" s="178">
        <v>0</v>
      </c>
      <c r="AC16" s="178">
        <v>0</v>
      </c>
      <c r="AD16" s="178">
        <v>0</v>
      </c>
      <c r="AE16" s="178">
        <v>0</v>
      </c>
      <c r="AF16" s="178">
        <v>0</v>
      </c>
      <c r="AG16" s="178">
        <v>0</v>
      </c>
      <c r="AH16" s="178">
        <v>0</v>
      </c>
      <c r="AI16" s="178">
        <v>0</v>
      </c>
      <c r="AJ16" s="178">
        <v>0</v>
      </c>
      <c r="AK16" s="58"/>
      <c r="AL16" s="45">
        <f t="shared" si="0"/>
        <v>0</v>
      </c>
    </row>
    <row r="17" spans="2:38" ht="15" customHeight="1" x14ac:dyDescent="0.25">
      <c r="B17" s="56"/>
      <c r="C17" s="492" t="s">
        <v>275</v>
      </c>
      <c r="D17" s="492"/>
      <c r="E17" s="492"/>
      <c r="F17" s="492"/>
      <c r="G17" s="492"/>
      <c r="H17" s="492"/>
      <c r="I17" s="492"/>
      <c r="J17" s="492"/>
      <c r="K17" s="492"/>
      <c r="L17" s="492"/>
      <c r="M17" s="492"/>
      <c r="N17" s="492"/>
      <c r="O17" s="492"/>
      <c r="P17" s="492"/>
      <c r="R17" s="58"/>
      <c r="X17" s="56"/>
      <c r="Y17" s="44"/>
      <c r="Z17" s="44"/>
      <c r="AA17" s="44"/>
      <c r="AB17" s="44"/>
      <c r="AC17" s="44"/>
      <c r="AD17" s="44"/>
      <c r="AE17" s="44"/>
      <c r="AF17" s="44"/>
      <c r="AG17" s="44"/>
      <c r="AH17" s="44"/>
      <c r="AI17" s="44"/>
      <c r="AJ17" s="44"/>
      <c r="AK17" s="58"/>
    </row>
    <row r="18" spans="2:38" ht="15" customHeight="1" x14ac:dyDescent="0.25">
      <c r="B18" s="56"/>
      <c r="C18" s="499" t="s">
        <v>399</v>
      </c>
      <c r="D18" s="499"/>
      <c r="E18" s="499"/>
      <c r="F18" s="499"/>
      <c r="G18" s="499"/>
      <c r="H18" s="330"/>
      <c r="I18" s="330"/>
      <c r="J18" s="330"/>
      <c r="K18" s="330"/>
      <c r="L18" s="330"/>
      <c r="M18" s="330"/>
      <c r="N18" s="330"/>
      <c r="O18" s="496">
        <v>0</v>
      </c>
      <c r="P18" s="497"/>
      <c r="Q18" s="498"/>
      <c r="R18" s="58"/>
      <c r="X18" s="56"/>
      <c r="Y18" s="178">
        <v>0</v>
      </c>
      <c r="Z18" s="178">
        <v>0</v>
      </c>
      <c r="AA18" s="178">
        <v>0</v>
      </c>
      <c r="AB18" s="178">
        <v>0</v>
      </c>
      <c r="AC18" s="178">
        <v>0</v>
      </c>
      <c r="AD18" s="178">
        <v>0</v>
      </c>
      <c r="AE18" s="178">
        <v>0</v>
      </c>
      <c r="AF18" s="178">
        <v>0</v>
      </c>
      <c r="AG18" s="178">
        <v>0</v>
      </c>
      <c r="AH18" s="178">
        <v>0</v>
      </c>
      <c r="AI18" s="178">
        <v>0</v>
      </c>
      <c r="AJ18" s="178">
        <v>0</v>
      </c>
      <c r="AK18" s="16"/>
      <c r="AL18" s="45">
        <f t="shared" ref="AL18:AL25" si="1">SUM(Y18:AJ18)</f>
        <v>0</v>
      </c>
    </row>
    <row r="19" spans="2:38" ht="15" customHeight="1" x14ac:dyDescent="0.25">
      <c r="B19" s="56"/>
      <c r="C19" s="500" t="s">
        <v>250</v>
      </c>
      <c r="D19" s="500"/>
      <c r="E19" s="500"/>
      <c r="F19" s="500"/>
      <c r="G19" s="500"/>
      <c r="H19" s="331"/>
      <c r="I19" s="331"/>
      <c r="J19" s="331"/>
      <c r="K19" s="331"/>
      <c r="L19" s="331"/>
      <c r="M19" s="331"/>
      <c r="N19" s="331"/>
      <c r="O19" s="496">
        <v>0</v>
      </c>
      <c r="P19" s="497"/>
      <c r="Q19" s="498"/>
      <c r="R19" s="58"/>
      <c r="X19" s="56"/>
      <c r="Y19" s="178">
        <v>0</v>
      </c>
      <c r="Z19" s="178">
        <v>0</v>
      </c>
      <c r="AA19" s="178">
        <v>0</v>
      </c>
      <c r="AB19" s="178">
        <v>0</v>
      </c>
      <c r="AC19" s="178">
        <v>0</v>
      </c>
      <c r="AD19" s="178">
        <v>0</v>
      </c>
      <c r="AE19" s="178">
        <v>0</v>
      </c>
      <c r="AF19" s="178">
        <v>0</v>
      </c>
      <c r="AG19" s="178">
        <v>0</v>
      </c>
      <c r="AH19" s="178">
        <v>0</v>
      </c>
      <c r="AI19" s="178">
        <v>0</v>
      </c>
      <c r="AJ19" s="178">
        <v>0</v>
      </c>
      <c r="AK19" s="58"/>
      <c r="AL19" s="45">
        <f t="shared" si="1"/>
        <v>0</v>
      </c>
    </row>
    <row r="20" spans="2:38" ht="15" customHeight="1" x14ac:dyDescent="0.25">
      <c r="B20" s="56"/>
      <c r="C20" s="499" t="s">
        <v>400</v>
      </c>
      <c r="D20" s="499"/>
      <c r="E20" s="499"/>
      <c r="F20" s="499"/>
      <c r="G20" s="499"/>
      <c r="H20" s="330"/>
      <c r="I20" s="330"/>
      <c r="J20" s="330"/>
      <c r="K20" s="330"/>
      <c r="L20" s="330"/>
      <c r="M20" s="330"/>
      <c r="N20" s="330"/>
      <c r="O20" s="496">
        <v>0</v>
      </c>
      <c r="P20" s="497"/>
      <c r="Q20" s="498"/>
      <c r="R20" s="58"/>
      <c r="X20" s="56"/>
      <c r="Y20" s="178">
        <v>0</v>
      </c>
      <c r="Z20" s="178">
        <v>0</v>
      </c>
      <c r="AA20" s="178">
        <v>0</v>
      </c>
      <c r="AB20" s="178">
        <v>0</v>
      </c>
      <c r="AC20" s="178">
        <v>0</v>
      </c>
      <c r="AD20" s="178">
        <v>0</v>
      </c>
      <c r="AE20" s="178">
        <v>0</v>
      </c>
      <c r="AF20" s="178">
        <v>0</v>
      </c>
      <c r="AG20" s="178">
        <v>0</v>
      </c>
      <c r="AH20" s="178">
        <v>0</v>
      </c>
      <c r="AI20" s="178">
        <v>0</v>
      </c>
      <c r="AJ20" s="178">
        <v>0</v>
      </c>
      <c r="AK20" s="16"/>
      <c r="AL20" s="45">
        <f t="shared" si="1"/>
        <v>0</v>
      </c>
    </row>
    <row r="21" spans="2:38" ht="15" customHeight="1" x14ac:dyDescent="0.25">
      <c r="B21" s="56"/>
      <c r="C21" s="500" t="s">
        <v>250</v>
      </c>
      <c r="D21" s="500"/>
      <c r="E21" s="500"/>
      <c r="F21" s="500"/>
      <c r="G21" s="500"/>
      <c r="H21" s="331"/>
      <c r="I21" s="331"/>
      <c r="J21" s="331"/>
      <c r="K21" s="331"/>
      <c r="L21" s="331"/>
      <c r="M21" s="331"/>
      <c r="N21" s="331"/>
      <c r="O21" s="496">
        <v>0</v>
      </c>
      <c r="P21" s="497"/>
      <c r="Q21" s="498"/>
      <c r="R21" s="58"/>
      <c r="X21" s="56"/>
      <c r="Y21" s="178">
        <v>0</v>
      </c>
      <c r="Z21" s="178">
        <v>0</v>
      </c>
      <c r="AA21" s="178">
        <v>0</v>
      </c>
      <c r="AB21" s="178">
        <v>0</v>
      </c>
      <c r="AC21" s="178">
        <v>0</v>
      </c>
      <c r="AD21" s="178">
        <v>0</v>
      </c>
      <c r="AE21" s="178">
        <v>0</v>
      </c>
      <c r="AF21" s="178">
        <v>0</v>
      </c>
      <c r="AG21" s="178">
        <v>0</v>
      </c>
      <c r="AH21" s="178">
        <v>0</v>
      </c>
      <c r="AI21" s="178">
        <v>0</v>
      </c>
      <c r="AJ21" s="178">
        <v>0</v>
      </c>
      <c r="AK21" s="58"/>
      <c r="AL21" s="45">
        <f t="shared" si="1"/>
        <v>0</v>
      </c>
    </row>
    <row r="22" spans="2:38" ht="15" customHeight="1" x14ac:dyDescent="0.25">
      <c r="B22" s="56"/>
      <c r="C22" s="499" t="s">
        <v>401</v>
      </c>
      <c r="D22" s="499"/>
      <c r="E22" s="499"/>
      <c r="F22" s="499"/>
      <c r="G22" s="499"/>
      <c r="H22" s="330"/>
      <c r="I22" s="330"/>
      <c r="J22" s="330"/>
      <c r="K22" s="330"/>
      <c r="L22" s="330"/>
      <c r="M22" s="330"/>
      <c r="N22" s="330"/>
      <c r="O22" s="496">
        <v>0</v>
      </c>
      <c r="P22" s="497"/>
      <c r="Q22" s="498"/>
      <c r="R22" s="58"/>
      <c r="X22" s="56"/>
      <c r="Y22" s="178">
        <v>0</v>
      </c>
      <c r="Z22" s="178">
        <v>0</v>
      </c>
      <c r="AA22" s="178">
        <v>0</v>
      </c>
      <c r="AB22" s="178">
        <v>0</v>
      </c>
      <c r="AC22" s="178">
        <v>0</v>
      </c>
      <c r="AD22" s="178">
        <v>0</v>
      </c>
      <c r="AE22" s="178">
        <v>0</v>
      </c>
      <c r="AF22" s="178">
        <v>0</v>
      </c>
      <c r="AG22" s="178">
        <v>0</v>
      </c>
      <c r="AH22" s="178">
        <v>0</v>
      </c>
      <c r="AI22" s="178">
        <v>0</v>
      </c>
      <c r="AJ22" s="178">
        <v>0</v>
      </c>
      <c r="AK22" s="58"/>
      <c r="AL22" s="45">
        <f t="shared" si="1"/>
        <v>0</v>
      </c>
    </row>
    <row r="23" spans="2:38" ht="15" customHeight="1" x14ac:dyDescent="0.25">
      <c r="B23" s="56"/>
      <c r="C23" s="500" t="s">
        <v>250</v>
      </c>
      <c r="D23" s="500"/>
      <c r="E23" s="500"/>
      <c r="F23" s="500"/>
      <c r="G23" s="500"/>
      <c r="H23" s="331"/>
      <c r="I23" s="331"/>
      <c r="J23" s="331"/>
      <c r="K23" s="331"/>
      <c r="L23" s="331"/>
      <c r="M23" s="331"/>
      <c r="N23" s="331"/>
      <c r="O23" s="496">
        <v>0</v>
      </c>
      <c r="P23" s="497"/>
      <c r="Q23" s="498"/>
      <c r="R23" s="58"/>
      <c r="X23" s="56"/>
      <c r="Y23" s="178">
        <v>0</v>
      </c>
      <c r="Z23" s="178">
        <v>0</v>
      </c>
      <c r="AA23" s="178">
        <v>0</v>
      </c>
      <c r="AB23" s="178">
        <v>0</v>
      </c>
      <c r="AC23" s="178">
        <v>0</v>
      </c>
      <c r="AD23" s="178">
        <v>0</v>
      </c>
      <c r="AE23" s="178">
        <v>0</v>
      </c>
      <c r="AF23" s="178">
        <v>0</v>
      </c>
      <c r="AG23" s="178">
        <v>0</v>
      </c>
      <c r="AH23" s="178">
        <v>0</v>
      </c>
      <c r="AI23" s="178">
        <v>0</v>
      </c>
      <c r="AJ23" s="178">
        <v>0</v>
      </c>
      <c r="AK23" s="58"/>
      <c r="AL23" s="45">
        <f t="shared" si="1"/>
        <v>0</v>
      </c>
    </row>
    <row r="24" spans="2:38" ht="15" customHeight="1" x14ac:dyDescent="0.25">
      <c r="B24" s="56"/>
      <c r="C24" s="499" t="s">
        <v>402</v>
      </c>
      <c r="D24" s="499"/>
      <c r="E24" s="499"/>
      <c r="F24" s="499"/>
      <c r="G24" s="499"/>
      <c r="H24" s="330"/>
      <c r="I24" s="330"/>
      <c r="J24" s="330"/>
      <c r="K24" s="330"/>
      <c r="L24" s="330"/>
      <c r="M24" s="330"/>
      <c r="N24" s="330"/>
      <c r="O24" s="496">
        <v>0</v>
      </c>
      <c r="P24" s="497"/>
      <c r="Q24" s="498"/>
      <c r="R24" s="58"/>
      <c r="X24" s="56"/>
      <c r="Y24" s="178">
        <v>0</v>
      </c>
      <c r="Z24" s="178">
        <v>0</v>
      </c>
      <c r="AA24" s="178">
        <v>0</v>
      </c>
      <c r="AB24" s="178">
        <v>0</v>
      </c>
      <c r="AC24" s="178">
        <v>0</v>
      </c>
      <c r="AD24" s="178">
        <v>0</v>
      </c>
      <c r="AE24" s="178">
        <v>0</v>
      </c>
      <c r="AF24" s="178">
        <v>0</v>
      </c>
      <c r="AG24" s="178">
        <v>0</v>
      </c>
      <c r="AH24" s="178">
        <v>0</v>
      </c>
      <c r="AI24" s="178">
        <v>0</v>
      </c>
      <c r="AJ24" s="178">
        <v>0</v>
      </c>
      <c r="AK24" s="58"/>
      <c r="AL24" s="45">
        <f t="shared" si="1"/>
        <v>0</v>
      </c>
    </row>
    <row r="25" spans="2:38" ht="15" customHeight="1" x14ac:dyDescent="0.25">
      <c r="B25" s="56"/>
      <c r="C25" s="500" t="s">
        <v>250</v>
      </c>
      <c r="D25" s="500"/>
      <c r="E25" s="500"/>
      <c r="F25" s="500"/>
      <c r="G25" s="500"/>
      <c r="H25" s="331"/>
      <c r="I25" s="331"/>
      <c r="J25" s="331"/>
      <c r="K25" s="331"/>
      <c r="L25" s="331"/>
      <c r="M25" s="331"/>
      <c r="N25" s="331"/>
      <c r="O25" s="496">
        <v>0</v>
      </c>
      <c r="P25" s="497"/>
      <c r="Q25" s="498"/>
      <c r="R25" s="58"/>
      <c r="X25" s="56"/>
      <c r="Y25" s="178">
        <v>0</v>
      </c>
      <c r="Z25" s="178">
        <v>0</v>
      </c>
      <c r="AA25" s="178">
        <v>0</v>
      </c>
      <c r="AB25" s="178">
        <v>0</v>
      </c>
      <c r="AC25" s="178">
        <v>0</v>
      </c>
      <c r="AD25" s="178">
        <v>0</v>
      </c>
      <c r="AE25" s="178">
        <v>0</v>
      </c>
      <c r="AF25" s="178">
        <v>0</v>
      </c>
      <c r="AG25" s="178">
        <v>0</v>
      </c>
      <c r="AH25" s="178">
        <v>0</v>
      </c>
      <c r="AI25" s="178">
        <v>0</v>
      </c>
      <c r="AJ25" s="178">
        <v>0</v>
      </c>
      <c r="AK25" s="58"/>
      <c r="AL25" s="45">
        <f t="shared" si="1"/>
        <v>0</v>
      </c>
    </row>
    <row r="26" spans="2:38" ht="15" customHeight="1" x14ac:dyDescent="0.25">
      <c r="B26" s="56"/>
      <c r="C26" s="492" t="s">
        <v>276</v>
      </c>
      <c r="D26" s="492"/>
      <c r="E26" s="492"/>
      <c r="F26" s="492"/>
      <c r="G26" s="492"/>
      <c r="H26" s="492"/>
      <c r="I26" s="492"/>
      <c r="J26" s="492"/>
      <c r="K26" s="492"/>
      <c r="L26" s="492"/>
      <c r="M26" s="492"/>
      <c r="N26" s="492"/>
      <c r="O26" s="492"/>
      <c r="P26" s="492"/>
      <c r="Q26" s="492"/>
      <c r="R26" s="58"/>
      <c r="X26" s="56"/>
      <c r="Y26" s="20"/>
      <c r="Z26" s="20"/>
      <c r="AA26" s="20"/>
      <c r="AB26" s="20"/>
      <c r="AC26" s="20"/>
      <c r="AD26" s="20"/>
      <c r="AE26" s="20"/>
      <c r="AF26" s="20"/>
      <c r="AG26" s="20"/>
      <c r="AH26" s="20"/>
      <c r="AI26" s="20"/>
      <c r="AJ26" s="20"/>
      <c r="AK26" s="58"/>
    </row>
    <row r="27" spans="2:38" ht="15" customHeight="1" x14ac:dyDescent="0.25">
      <c r="B27" s="56"/>
      <c r="C27" s="499" t="s">
        <v>399</v>
      </c>
      <c r="D27" s="499"/>
      <c r="E27" s="499"/>
      <c r="F27" s="499"/>
      <c r="G27" s="499"/>
      <c r="H27" s="330"/>
      <c r="I27" s="330"/>
      <c r="J27" s="330"/>
      <c r="K27" s="330"/>
      <c r="L27" s="330"/>
      <c r="M27" s="330"/>
      <c r="N27" s="330"/>
      <c r="O27" s="496">
        <v>0</v>
      </c>
      <c r="P27" s="497"/>
      <c r="Q27" s="498"/>
      <c r="R27" s="58"/>
      <c r="X27" s="56"/>
      <c r="Y27" s="178">
        <v>0</v>
      </c>
      <c r="Z27" s="178">
        <v>0</v>
      </c>
      <c r="AA27" s="178">
        <v>0</v>
      </c>
      <c r="AB27" s="178">
        <v>0</v>
      </c>
      <c r="AC27" s="178">
        <v>0</v>
      </c>
      <c r="AD27" s="178">
        <v>0</v>
      </c>
      <c r="AE27" s="178">
        <v>0</v>
      </c>
      <c r="AF27" s="178">
        <v>0</v>
      </c>
      <c r="AG27" s="178">
        <v>0</v>
      </c>
      <c r="AH27" s="178">
        <v>0</v>
      </c>
      <c r="AI27" s="178">
        <v>0</v>
      </c>
      <c r="AJ27" s="178">
        <v>0</v>
      </c>
      <c r="AK27" s="58"/>
      <c r="AL27" s="45">
        <f t="shared" ref="AL27:AL32" si="2">SUM(Y27:AJ27)</f>
        <v>0</v>
      </c>
    </row>
    <row r="28" spans="2:38" ht="15" customHeight="1" x14ac:dyDescent="0.25">
      <c r="B28" s="56"/>
      <c r="C28" s="500" t="s">
        <v>250</v>
      </c>
      <c r="D28" s="500"/>
      <c r="E28" s="500"/>
      <c r="F28" s="500"/>
      <c r="G28" s="500"/>
      <c r="H28" s="331"/>
      <c r="I28" s="331"/>
      <c r="J28" s="331"/>
      <c r="K28" s="331"/>
      <c r="L28" s="331"/>
      <c r="M28" s="331"/>
      <c r="N28" s="331"/>
      <c r="O28" s="496">
        <v>0</v>
      </c>
      <c r="P28" s="497"/>
      <c r="Q28" s="498"/>
      <c r="R28" s="58"/>
      <c r="X28" s="56"/>
      <c r="Y28" s="178">
        <v>0</v>
      </c>
      <c r="Z28" s="178">
        <v>0</v>
      </c>
      <c r="AA28" s="178">
        <v>0</v>
      </c>
      <c r="AB28" s="178">
        <v>0</v>
      </c>
      <c r="AC28" s="178">
        <v>0</v>
      </c>
      <c r="AD28" s="178">
        <v>0</v>
      </c>
      <c r="AE28" s="178">
        <v>0</v>
      </c>
      <c r="AF28" s="178">
        <v>0</v>
      </c>
      <c r="AG28" s="178">
        <v>0</v>
      </c>
      <c r="AH28" s="178">
        <v>0</v>
      </c>
      <c r="AI28" s="178">
        <v>0</v>
      </c>
      <c r="AJ28" s="178">
        <v>0</v>
      </c>
      <c r="AK28" s="58"/>
      <c r="AL28" s="45">
        <f t="shared" si="2"/>
        <v>0</v>
      </c>
    </row>
    <row r="29" spans="2:38" ht="15" customHeight="1" x14ac:dyDescent="0.25">
      <c r="B29" s="56"/>
      <c r="C29" s="499" t="s">
        <v>400</v>
      </c>
      <c r="D29" s="499"/>
      <c r="E29" s="499"/>
      <c r="F29" s="499"/>
      <c r="G29" s="499"/>
      <c r="H29" s="330"/>
      <c r="I29" s="330"/>
      <c r="J29" s="330"/>
      <c r="K29" s="330"/>
      <c r="L29" s="330"/>
      <c r="M29" s="330"/>
      <c r="N29" s="330"/>
      <c r="O29" s="496">
        <v>0</v>
      </c>
      <c r="P29" s="497"/>
      <c r="Q29" s="498"/>
      <c r="R29" s="58"/>
      <c r="X29" s="56"/>
      <c r="Y29" s="178">
        <v>0</v>
      </c>
      <c r="Z29" s="178">
        <v>0</v>
      </c>
      <c r="AA29" s="178">
        <v>0</v>
      </c>
      <c r="AB29" s="178">
        <v>0</v>
      </c>
      <c r="AC29" s="178">
        <v>0</v>
      </c>
      <c r="AD29" s="178">
        <v>0</v>
      </c>
      <c r="AE29" s="178">
        <v>0</v>
      </c>
      <c r="AF29" s="178">
        <v>0</v>
      </c>
      <c r="AG29" s="178">
        <v>0</v>
      </c>
      <c r="AH29" s="178">
        <v>0</v>
      </c>
      <c r="AI29" s="178">
        <v>0</v>
      </c>
      <c r="AJ29" s="178">
        <v>0</v>
      </c>
      <c r="AK29" s="58"/>
      <c r="AL29" s="45">
        <f t="shared" si="2"/>
        <v>0</v>
      </c>
    </row>
    <row r="30" spans="2:38" ht="15" customHeight="1" x14ac:dyDescent="0.25">
      <c r="B30" s="56"/>
      <c r="C30" s="500" t="s">
        <v>250</v>
      </c>
      <c r="D30" s="500"/>
      <c r="E30" s="500"/>
      <c r="F30" s="500"/>
      <c r="G30" s="500"/>
      <c r="H30" s="331"/>
      <c r="I30" s="331"/>
      <c r="J30" s="331"/>
      <c r="K30" s="331"/>
      <c r="L30" s="331"/>
      <c r="M30" s="331"/>
      <c r="N30" s="331"/>
      <c r="O30" s="496">
        <v>0</v>
      </c>
      <c r="P30" s="497"/>
      <c r="Q30" s="498"/>
      <c r="R30" s="58"/>
      <c r="X30" s="56"/>
      <c r="Y30" s="178">
        <v>0</v>
      </c>
      <c r="Z30" s="178">
        <v>0</v>
      </c>
      <c r="AA30" s="178">
        <v>0</v>
      </c>
      <c r="AB30" s="178">
        <v>0</v>
      </c>
      <c r="AC30" s="178">
        <v>0</v>
      </c>
      <c r="AD30" s="178">
        <v>0</v>
      </c>
      <c r="AE30" s="178">
        <v>0</v>
      </c>
      <c r="AF30" s="178">
        <v>0</v>
      </c>
      <c r="AG30" s="178">
        <v>0</v>
      </c>
      <c r="AH30" s="178">
        <v>0</v>
      </c>
      <c r="AI30" s="178">
        <v>0</v>
      </c>
      <c r="AJ30" s="178">
        <v>0</v>
      </c>
      <c r="AK30" s="58"/>
      <c r="AL30" s="45">
        <f t="shared" si="2"/>
        <v>0</v>
      </c>
    </row>
    <row r="31" spans="2:38" ht="15" customHeight="1" x14ac:dyDescent="0.25">
      <c r="B31" s="56"/>
      <c r="C31" s="499" t="s">
        <v>401</v>
      </c>
      <c r="D31" s="499"/>
      <c r="E31" s="499"/>
      <c r="F31" s="499"/>
      <c r="G31" s="499"/>
      <c r="H31" s="330"/>
      <c r="I31" s="330"/>
      <c r="J31" s="330"/>
      <c r="K31" s="330"/>
      <c r="L31" s="330"/>
      <c r="M31" s="330"/>
      <c r="N31" s="330"/>
      <c r="O31" s="496">
        <v>0</v>
      </c>
      <c r="P31" s="497"/>
      <c r="Q31" s="498"/>
      <c r="R31" s="58"/>
      <c r="X31" s="56"/>
      <c r="Y31" s="178">
        <v>0</v>
      </c>
      <c r="Z31" s="178">
        <v>0</v>
      </c>
      <c r="AA31" s="178">
        <v>0</v>
      </c>
      <c r="AB31" s="178">
        <v>0</v>
      </c>
      <c r="AC31" s="178">
        <v>0</v>
      </c>
      <c r="AD31" s="178">
        <v>0</v>
      </c>
      <c r="AE31" s="178">
        <v>0</v>
      </c>
      <c r="AF31" s="178">
        <v>0</v>
      </c>
      <c r="AG31" s="178">
        <v>0</v>
      </c>
      <c r="AH31" s="178">
        <v>0</v>
      </c>
      <c r="AI31" s="178">
        <v>0</v>
      </c>
      <c r="AJ31" s="178">
        <v>0</v>
      </c>
      <c r="AK31" s="58"/>
      <c r="AL31" s="45">
        <f t="shared" si="2"/>
        <v>0</v>
      </c>
    </row>
    <row r="32" spans="2:38" ht="15" customHeight="1" x14ac:dyDescent="0.25">
      <c r="B32" s="56"/>
      <c r="C32" s="500" t="s">
        <v>250</v>
      </c>
      <c r="D32" s="500"/>
      <c r="E32" s="500"/>
      <c r="F32" s="500"/>
      <c r="G32" s="500"/>
      <c r="H32" s="331"/>
      <c r="I32" s="331"/>
      <c r="J32" s="331"/>
      <c r="K32" s="331"/>
      <c r="L32" s="331"/>
      <c r="M32" s="331"/>
      <c r="N32" s="331"/>
      <c r="O32" s="496">
        <v>0</v>
      </c>
      <c r="P32" s="497"/>
      <c r="Q32" s="498"/>
      <c r="R32" s="58"/>
      <c r="X32" s="56"/>
      <c r="Y32" s="178">
        <v>0</v>
      </c>
      <c r="Z32" s="178">
        <v>0</v>
      </c>
      <c r="AA32" s="178">
        <v>0</v>
      </c>
      <c r="AB32" s="178">
        <v>0</v>
      </c>
      <c r="AC32" s="178">
        <v>0</v>
      </c>
      <c r="AD32" s="178">
        <v>0</v>
      </c>
      <c r="AE32" s="178">
        <v>0</v>
      </c>
      <c r="AF32" s="178">
        <v>0</v>
      </c>
      <c r="AG32" s="178">
        <v>0</v>
      </c>
      <c r="AH32" s="178">
        <v>0</v>
      </c>
      <c r="AI32" s="178">
        <v>0</v>
      </c>
      <c r="AJ32" s="178">
        <v>0</v>
      </c>
      <c r="AK32" s="58"/>
      <c r="AL32" s="45">
        <f t="shared" si="2"/>
        <v>0</v>
      </c>
    </row>
    <row r="33" spans="2:38" ht="15" customHeight="1" x14ac:dyDescent="0.25">
      <c r="B33" s="56"/>
      <c r="C33" s="492" t="s">
        <v>251</v>
      </c>
      <c r="D33" s="492"/>
      <c r="E33" s="492"/>
      <c r="F33" s="492"/>
      <c r="G33" s="492"/>
      <c r="H33" s="492"/>
      <c r="I33" s="492"/>
      <c r="J33" s="492"/>
      <c r="K33" s="492"/>
      <c r="L33" s="492"/>
      <c r="M33" s="492"/>
      <c r="N33" s="492"/>
      <c r="O33" s="492"/>
      <c r="P33" s="492"/>
      <c r="R33" s="58"/>
      <c r="X33" s="56"/>
      <c r="Y33" s="332"/>
      <c r="Z33" s="332"/>
      <c r="AA33" s="332"/>
      <c r="AB33" s="332"/>
      <c r="AC33" s="332"/>
      <c r="AD33" s="332"/>
      <c r="AE33" s="332"/>
      <c r="AF33" s="332"/>
      <c r="AG33" s="332"/>
      <c r="AH33" s="332"/>
      <c r="AI33" s="332"/>
      <c r="AJ33" s="332"/>
      <c r="AK33" s="58"/>
    </row>
    <row r="34" spans="2:38" ht="15" customHeight="1" x14ac:dyDescent="0.25">
      <c r="B34" s="56"/>
      <c r="C34" s="499" t="s">
        <v>399</v>
      </c>
      <c r="D34" s="499"/>
      <c r="E34" s="499"/>
      <c r="F34" s="499"/>
      <c r="G34" s="499"/>
      <c r="H34" s="330"/>
      <c r="I34" s="330"/>
      <c r="J34" s="330"/>
      <c r="K34" s="330"/>
      <c r="L34" s="330"/>
      <c r="M34" s="330"/>
      <c r="N34" s="330"/>
      <c r="O34" s="496">
        <v>0</v>
      </c>
      <c r="P34" s="497"/>
      <c r="Q34" s="498"/>
      <c r="R34" s="58"/>
      <c r="X34" s="56"/>
      <c r="Y34" s="178">
        <v>0</v>
      </c>
      <c r="Z34" s="178">
        <v>0</v>
      </c>
      <c r="AA34" s="178">
        <v>0</v>
      </c>
      <c r="AB34" s="178">
        <v>0</v>
      </c>
      <c r="AC34" s="178">
        <v>0</v>
      </c>
      <c r="AD34" s="178">
        <v>0</v>
      </c>
      <c r="AE34" s="178">
        <v>0</v>
      </c>
      <c r="AF34" s="178">
        <v>0</v>
      </c>
      <c r="AG34" s="178">
        <v>0</v>
      </c>
      <c r="AH34" s="178">
        <v>0</v>
      </c>
      <c r="AI34" s="178">
        <v>0</v>
      </c>
      <c r="AJ34" s="178">
        <v>0</v>
      </c>
      <c r="AK34" s="58"/>
      <c r="AL34" s="45">
        <f t="shared" ref="AL34:AL39" si="3">SUM(Y34:AJ34)</f>
        <v>0</v>
      </c>
    </row>
    <row r="35" spans="2:38" ht="15" customHeight="1" x14ac:dyDescent="0.25">
      <c r="B35" s="56"/>
      <c r="C35" s="500" t="s">
        <v>250</v>
      </c>
      <c r="D35" s="500"/>
      <c r="E35" s="500"/>
      <c r="F35" s="500"/>
      <c r="G35" s="500"/>
      <c r="H35" s="331"/>
      <c r="I35" s="331"/>
      <c r="J35" s="331"/>
      <c r="K35" s="331"/>
      <c r="L35" s="331"/>
      <c r="M35" s="331"/>
      <c r="N35" s="331"/>
      <c r="O35" s="496">
        <v>0</v>
      </c>
      <c r="P35" s="497"/>
      <c r="Q35" s="498"/>
      <c r="R35" s="58"/>
      <c r="X35" s="56"/>
      <c r="Y35" s="178">
        <v>0</v>
      </c>
      <c r="Z35" s="178">
        <v>0</v>
      </c>
      <c r="AA35" s="178">
        <v>0</v>
      </c>
      <c r="AB35" s="178">
        <v>0</v>
      </c>
      <c r="AC35" s="178">
        <v>0</v>
      </c>
      <c r="AD35" s="178">
        <v>0</v>
      </c>
      <c r="AE35" s="178">
        <v>0</v>
      </c>
      <c r="AF35" s="178">
        <v>0</v>
      </c>
      <c r="AG35" s="178">
        <v>0</v>
      </c>
      <c r="AH35" s="178">
        <v>0</v>
      </c>
      <c r="AI35" s="178">
        <v>0</v>
      </c>
      <c r="AJ35" s="178">
        <v>0</v>
      </c>
      <c r="AK35" s="58"/>
      <c r="AL35" s="45">
        <f t="shared" si="3"/>
        <v>0</v>
      </c>
    </row>
    <row r="36" spans="2:38" ht="15" customHeight="1" x14ac:dyDescent="0.25">
      <c r="B36" s="56"/>
      <c r="C36" s="499" t="s">
        <v>400</v>
      </c>
      <c r="D36" s="499"/>
      <c r="E36" s="499"/>
      <c r="F36" s="499"/>
      <c r="G36" s="499"/>
      <c r="H36" s="330"/>
      <c r="I36" s="330"/>
      <c r="J36" s="330"/>
      <c r="K36" s="330"/>
      <c r="L36" s="330"/>
      <c r="M36" s="330"/>
      <c r="N36" s="330"/>
      <c r="O36" s="496">
        <v>0</v>
      </c>
      <c r="P36" s="497"/>
      <c r="Q36" s="498"/>
      <c r="R36" s="58"/>
      <c r="X36" s="56"/>
      <c r="Y36" s="178">
        <v>0</v>
      </c>
      <c r="Z36" s="178">
        <v>0</v>
      </c>
      <c r="AA36" s="178">
        <v>0</v>
      </c>
      <c r="AB36" s="178">
        <v>0</v>
      </c>
      <c r="AC36" s="178">
        <v>0</v>
      </c>
      <c r="AD36" s="178">
        <v>0</v>
      </c>
      <c r="AE36" s="178">
        <v>0</v>
      </c>
      <c r="AF36" s="178">
        <v>0</v>
      </c>
      <c r="AG36" s="178">
        <v>0</v>
      </c>
      <c r="AH36" s="178">
        <v>0</v>
      </c>
      <c r="AI36" s="178">
        <v>0</v>
      </c>
      <c r="AJ36" s="178">
        <v>0</v>
      </c>
      <c r="AK36" s="58"/>
      <c r="AL36" s="45">
        <f t="shared" si="3"/>
        <v>0</v>
      </c>
    </row>
    <row r="37" spans="2:38" ht="15" customHeight="1" x14ac:dyDescent="0.25">
      <c r="B37" s="56"/>
      <c r="C37" s="500" t="s">
        <v>250</v>
      </c>
      <c r="D37" s="500"/>
      <c r="E37" s="500"/>
      <c r="F37" s="500"/>
      <c r="G37" s="500"/>
      <c r="H37" s="331"/>
      <c r="I37" s="331"/>
      <c r="J37" s="331"/>
      <c r="K37" s="331"/>
      <c r="L37" s="331"/>
      <c r="M37" s="331"/>
      <c r="N37" s="331"/>
      <c r="O37" s="496">
        <v>0</v>
      </c>
      <c r="P37" s="497"/>
      <c r="Q37" s="498"/>
      <c r="R37" s="58"/>
      <c r="X37" s="56"/>
      <c r="Y37" s="178">
        <v>0</v>
      </c>
      <c r="Z37" s="178">
        <v>0</v>
      </c>
      <c r="AA37" s="178">
        <v>0</v>
      </c>
      <c r="AB37" s="178">
        <v>0</v>
      </c>
      <c r="AC37" s="178">
        <v>0</v>
      </c>
      <c r="AD37" s="178">
        <v>0</v>
      </c>
      <c r="AE37" s="178">
        <v>0</v>
      </c>
      <c r="AF37" s="178">
        <v>0</v>
      </c>
      <c r="AG37" s="178">
        <v>0</v>
      </c>
      <c r="AH37" s="178">
        <v>0</v>
      </c>
      <c r="AI37" s="178">
        <v>0</v>
      </c>
      <c r="AJ37" s="178">
        <v>0</v>
      </c>
      <c r="AK37" s="58"/>
      <c r="AL37" s="45">
        <f t="shared" si="3"/>
        <v>0</v>
      </c>
    </row>
    <row r="38" spans="2:38" ht="15" customHeight="1" x14ac:dyDescent="0.25">
      <c r="B38" s="56"/>
      <c r="C38" s="499" t="s">
        <v>401</v>
      </c>
      <c r="D38" s="499"/>
      <c r="E38" s="499"/>
      <c r="F38" s="499"/>
      <c r="G38" s="499"/>
      <c r="H38" s="330"/>
      <c r="I38" s="330"/>
      <c r="J38" s="330"/>
      <c r="K38" s="330"/>
      <c r="L38" s="330"/>
      <c r="M38" s="330"/>
      <c r="N38" s="330"/>
      <c r="O38" s="496">
        <v>0</v>
      </c>
      <c r="P38" s="497"/>
      <c r="Q38" s="498"/>
      <c r="R38" s="58"/>
      <c r="X38" s="56"/>
      <c r="Y38" s="178">
        <v>0</v>
      </c>
      <c r="Z38" s="178">
        <v>0</v>
      </c>
      <c r="AA38" s="178">
        <v>0</v>
      </c>
      <c r="AB38" s="178">
        <v>0</v>
      </c>
      <c r="AC38" s="178">
        <v>0</v>
      </c>
      <c r="AD38" s="178">
        <v>0</v>
      </c>
      <c r="AE38" s="178">
        <v>0</v>
      </c>
      <c r="AF38" s="178">
        <v>0</v>
      </c>
      <c r="AG38" s="178">
        <v>0</v>
      </c>
      <c r="AH38" s="178">
        <v>0</v>
      </c>
      <c r="AI38" s="178">
        <v>0</v>
      </c>
      <c r="AJ38" s="178">
        <v>0</v>
      </c>
      <c r="AK38" s="58"/>
      <c r="AL38" s="45">
        <f t="shared" si="3"/>
        <v>0</v>
      </c>
    </row>
    <row r="39" spans="2:38" ht="15" customHeight="1" x14ac:dyDescent="0.25">
      <c r="B39" s="56"/>
      <c r="C39" s="500" t="s">
        <v>250</v>
      </c>
      <c r="D39" s="500"/>
      <c r="E39" s="500"/>
      <c r="F39" s="500"/>
      <c r="G39" s="500"/>
      <c r="H39" s="331"/>
      <c r="I39" s="331"/>
      <c r="J39" s="331"/>
      <c r="K39" s="331"/>
      <c r="L39" s="331"/>
      <c r="M39" s="331"/>
      <c r="N39" s="331"/>
      <c r="O39" s="496">
        <v>0</v>
      </c>
      <c r="P39" s="497"/>
      <c r="Q39" s="498"/>
      <c r="R39" s="58"/>
      <c r="X39" s="56"/>
      <c r="Y39" s="178">
        <v>0</v>
      </c>
      <c r="Z39" s="178">
        <v>0</v>
      </c>
      <c r="AA39" s="178">
        <v>0</v>
      </c>
      <c r="AB39" s="178">
        <v>0</v>
      </c>
      <c r="AC39" s="178">
        <v>0</v>
      </c>
      <c r="AD39" s="178">
        <v>0</v>
      </c>
      <c r="AE39" s="178">
        <v>0</v>
      </c>
      <c r="AF39" s="178">
        <v>0</v>
      </c>
      <c r="AG39" s="178">
        <v>0</v>
      </c>
      <c r="AH39" s="178">
        <v>0</v>
      </c>
      <c r="AI39" s="178">
        <v>0</v>
      </c>
      <c r="AJ39" s="178">
        <v>0</v>
      </c>
      <c r="AK39" s="58"/>
      <c r="AL39" s="45">
        <f t="shared" si="3"/>
        <v>0</v>
      </c>
    </row>
    <row r="40" spans="2:38" ht="5.0999999999999996" customHeight="1" thickBot="1" x14ac:dyDescent="0.3">
      <c r="B40" s="59"/>
      <c r="C40" s="6"/>
      <c r="D40" s="6"/>
      <c r="E40" s="6"/>
      <c r="F40" s="6"/>
      <c r="G40" s="6"/>
      <c r="H40" s="6"/>
      <c r="I40" s="6"/>
      <c r="J40" s="6"/>
      <c r="K40" s="6"/>
      <c r="L40" s="6"/>
      <c r="M40" s="6"/>
      <c r="N40" s="6"/>
      <c r="O40" s="6"/>
      <c r="P40" s="6"/>
      <c r="Q40" s="6"/>
      <c r="R40" s="60"/>
      <c r="X40" s="59"/>
      <c r="Y40" s="6"/>
      <c r="Z40" s="6"/>
      <c r="AA40" s="6"/>
      <c r="AB40" s="6"/>
      <c r="AC40" s="6"/>
      <c r="AD40" s="6"/>
      <c r="AE40" s="6"/>
      <c r="AF40" s="6"/>
      <c r="AG40" s="6"/>
      <c r="AH40" s="6"/>
      <c r="AI40" s="6"/>
      <c r="AJ40" s="6"/>
      <c r="AK40" s="60"/>
    </row>
    <row r="42" spans="2:38" ht="15" customHeight="1" thickBot="1" x14ac:dyDescent="0.3">
      <c r="C42" s="2" t="s">
        <v>196</v>
      </c>
      <c r="D42" s="2"/>
      <c r="E42" s="2"/>
      <c r="F42" s="2"/>
      <c r="G42" s="2"/>
      <c r="H42" s="2"/>
      <c r="I42" s="2"/>
      <c r="J42" s="2"/>
      <c r="K42" s="2"/>
      <c r="L42" s="2"/>
      <c r="M42" s="2"/>
      <c r="N42" s="2"/>
      <c r="O42" s="2"/>
      <c r="P42" s="2"/>
    </row>
    <row r="43" spans="2:38" ht="5.0999999999999996" customHeight="1" x14ac:dyDescent="0.25">
      <c r="B43" s="51"/>
      <c r="C43" s="61"/>
      <c r="D43" s="61"/>
      <c r="E43" s="61"/>
      <c r="F43" s="61"/>
      <c r="G43" s="61"/>
      <c r="H43" s="61"/>
      <c r="I43" s="61"/>
      <c r="J43" s="61"/>
      <c r="K43" s="61"/>
      <c r="L43" s="61"/>
      <c r="M43" s="61"/>
      <c r="N43" s="61"/>
      <c r="O43" s="61"/>
      <c r="P43" s="61"/>
      <c r="Q43" s="52"/>
      <c r="R43" s="52"/>
      <c r="S43" s="52"/>
      <c r="T43" s="52"/>
      <c r="U43" s="52"/>
      <c r="V43" s="55"/>
      <c r="X43" s="51"/>
      <c r="Y43" s="52"/>
      <c r="Z43" s="54"/>
      <c r="AA43" s="52"/>
      <c r="AB43" s="52"/>
      <c r="AC43" s="54"/>
      <c r="AD43" s="54"/>
      <c r="AE43" s="54"/>
      <c r="AF43" s="54"/>
      <c r="AG43" s="54"/>
      <c r="AH43" s="54"/>
      <c r="AI43" s="54"/>
      <c r="AJ43" s="54"/>
      <c r="AK43" s="71"/>
      <c r="AL43" s="45"/>
    </row>
    <row r="44" spans="2:38" ht="15" customHeight="1" x14ac:dyDescent="0.25">
      <c r="B44" s="56"/>
      <c r="C44" s="513" t="s">
        <v>598</v>
      </c>
      <c r="D44" s="513"/>
      <c r="E44" s="513"/>
      <c r="F44" s="513"/>
      <c r="G44" s="513"/>
      <c r="H44" s="513"/>
      <c r="I44" s="513"/>
      <c r="J44" s="513"/>
      <c r="K44" s="513"/>
      <c r="L44" s="513"/>
      <c r="M44" s="513"/>
      <c r="N44" s="513"/>
      <c r="O44" s="513"/>
      <c r="P44" s="513"/>
      <c r="Q44" s="513"/>
      <c r="R44" s="513"/>
      <c r="S44" s="513"/>
      <c r="T44" s="513"/>
      <c r="U44" s="513"/>
      <c r="V44" s="58"/>
      <c r="X44" s="56"/>
      <c r="Y44" s="509" t="s">
        <v>137</v>
      </c>
      <c r="Z44" s="509"/>
      <c r="AA44" s="509"/>
      <c r="AB44" s="509"/>
      <c r="AC44" s="509"/>
      <c r="AD44" s="509"/>
      <c r="AE44" s="509"/>
      <c r="AF44" s="509"/>
      <c r="AG44" s="509"/>
      <c r="AH44" s="509"/>
      <c r="AI44" s="509"/>
      <c r="AJ44" s="509"/>
      <c r="AK44" s="58"/>
    </row>
    <row r="45" spans="2:38" ht="15" customHeight="1" x14ac:dyDescent="0.25">
      <c r="B45" s="56"/>
      <c r="C45" s="334"/>
      <c r="D45" s="334"/>
      <c r="E45" s="334"/>
      <c r="F45" s="334"/>
      <c r="G45" s="508" t="s">
        <v>293</v>
      </c>
      <c r="H45" s="508"/>
      <c r="I45" s="508"/>
      <c r="J45" s="508"/>
      <c r="K45" s="508"/>
      <c r="L45" s="508"/>
      <c r="M45" s="508"/>
      <c r="N45" s="508"/>
      <c r="O45" s="508"/>
      <c r="P45" s="508"/>
      <c r="Q45" s="508"/>
      <c r="R45" s="508"/>
      <c r="S45" s="508"/>
      <c r="T45" s="508"/>
      <c r="U45" s="508"/>
      <c r="V45" s="58"/>
      <c r="X45" s="56"/>
      <c r="Y45" s="74" t="s">
        <v>102</v>
      </c>
      <c r="Z45" s="74" t="s">
        <v>103</v>
      </c>
      <c r="AA45" s="74" t="s">
        <v>104</v>
      </c>
      <c r="AB45" s="74" t="s">
        <v>105</v>
      </c>
      <c r="AC45" s="74" t="s">
        <v>106</v>
      </c>
      <c r="AD45" s="74" t="s">
        <v>107</v>
      </c>
      <c r="AE45" s="74" t="s">
        <v>108</v>
      </c>
      <c r="AF45" s="74" t="s">
        <v>109</v>
      </c>
      <c r="AG45" s="74" t="s">
        <v>110</v>
      </c>
      <c r="AH45" s="74" t="s">
        <v>111</v>
      </c>
      <c r="AI45" s="74" t="s">
        <v>112</v>
      </c>
      <c r="AJ45" s="74" t="s">
        <v>113</v>
      </c>
      <c r="AK45" s="58"/>
    </row>
    <row r="46" spans="2:38" ht="14.1" customHeight="1" x14ac:dyDescent="0.25">
      <c r="B46" s="56"/>
      <c r="C46" s="334"/>
      <c r="D46" s="334"/>
      <c r="E46" s="510" t="s">
        <v>287</v>
      </c>
      <c r="F46" s="334"/>
      <c r="G46" s="507" t="str">
        <f>'Basic Information'!D10</f>
        <v>Crop</v>
      </c>
      <c r="H46" s="336"/>
      <c r="I46" s="507" t="str">
        <f>'Basic Information'!D12</f>
        <v>Crop</v>
      </c>
      <c r="J46" s="337"/>
      <c r="K46" s="507" t="str">
        <f>'Basic Information'!D14</f>
        <v>Crop</v>
      </c>
      <c r="L46" s="338"/>
      <c r="M46" s="507" t="str">
        <f>'Basic Information'!D16</f>
        <v>Crop</v>
      </c>
      <c r="N46" s="337"/>
      <c r="O46" s="507" t="str">
        <f>'Basic Information'!D18</f>
        <v>Crop</v>
      </c>
      <c r="P46" s="338"/>
      <c r="Q46" s="507" t="str">
        <f>'Basic Information'!D20</f>
        <v>Breeding Livestock</v>
      </c>
      <c r="S46" s="507" t="str">
        <f>'Basic Information'!D22</f>
        <v>Grazing Livestock</v>
      </c>
      <c r="U46" s="507" t="str">
        <f>'Basic Information'!D24</f>
        <v>Feeding Livestock</v>
      </c>
      <c r="V46" s="339"/>
      <c r="X46" s="56"/>
      <c r="Y46" s="7"/>
      <c r="Z46" s="7"/>
      <c r="AA46" s="7"/>
      <c r="AB46" s="7"/>
      <c r="AC46" s="7"/>
      <c r="AD46" s="7"/>
      <c r="AE46" s="7"/>
      <c r="AF46" s="7"/>
      <c r="AG46" s="7"/>
      <c r="AH46" s="7"/>
      <c r="AI46" s="7"/>
      <c r="AJ46" s="7"/>
      <c r="AK46" s="58"/>
    </row>
    <row r="47" spans="2:38" ht="14.1" customHeight="1" x14ac:dyDescent="0.25">
      <c r="B47" s="56"/>
      <c r="C47" s="334"/>
      <c r="D47" s="334"/>
      <c r="E47" s="510"/>
      <c r="F47" s="334"/>
      <c r="G47" s="507"/>
      <c r="H47" s="336"/>
      <c r="I47" s="507"/>
      <c r="J47" s="337"/>
      <c r="K47" s="507"/>
      <c r="L47" s="338"/>
      <c r="M47" s="507"/>
      <c r="N47" s="337"/>
      <c r="O47" s="507"/>
      <c r="P47" s="338"/>
      <c r="Q47" s="507"/>
      <c r="S47" s="507"/>
      <c r="U47" s="507"/>
      <c r="V47" s="339"/>
      <c r="X47" s="56"/>
      <c r="Y47" s="7"/>
      <c r="Z47" s="7"/>
      <c r="AA47" s="7"/>
      <c r="AB47" s="7"/>
      <c r="AC47" s="7"/>
      <c r="AD47" s="7"/>
      <c r="AE47" s="7"/>
      <c r="AF47" s="7"/>
      <c r="AG47" s="7"/>
      <c r="AH47" s="7"/>
      <c r="AI47" s="7"/>
      <c r="AJ47" s="7"/>
      <c r="AK47" s="58"/>
    </row>
    <row r="48" spans="2:38" ht="14.1" customHeight="1" x14ac:dyDescent="0.25">
      <c r="B48" s="56"/>
      <c r="C48" s="334"/>
      <c r="D48" s="334"/>
      <c r="E48" s="511"/>
      <c r="F48" s="334"/>
      <c r="G48" s="507"/>
      <c r="H48" s="336"/>
      <c r="I48" s="507"/>
      <c r="J48" s="337"/>
      <c r="K48" s="507"/>
      <c r="L48" s="337"/>
      <c r="M48" s="507"/>
      <c r="N48" s="337"/>
      <c r="O48" s="507"/>
      <c r="P48" s="336"/>
      <c r="Q48" s="507"/>
      <c r="S48" s="507"/>
      <c r="U48" s="507"/>
      <c r="V48" s="339"/>
      <c r="X48" s="56"/>
      <c r="Y48" s="7"/>
      <c r="Z48" s="7"/>
      <c r="AA48" s="7"/>
      <c r="AB48" s="7"/>
      <c r="AC48" s="7"/>
      <c r="AD48" s="7"/>
      <c r="AE48" s="7"/>
      <c r="AF48" s="7"/>
      <c r="AG48" s="7"/>
      <c r="AH48" s="7"/>
      <c r="AI48" s="7"/>
      <c r="AJ48" s="7"/>
      <c r="AK48" s="58"/>
    </row>
    <row r="49" spans="2:38" ht="15" customHeight="1" x14ac:dyDescent="0.25">
      <c r="B49" s="56"/>
      <c r="C49" s="4" t="s">
        <v>197</v>
      </c>
      <c r="E49" s="177">
        <v>0</v>
      </c>
      <c r="G49" s="176">
        <v>0</v>
      </c>
      <c r="H49" s="479"/>
      <c r="I49" s="176">
        <v>0</v>
      </c>
      <c r="J49" s="479"/>
      <c r="K49" s="176">
        <v>0</v>
      </c>
      <c r="L49" s="479"/>
      <c r="M49" s="176">
        <v>0</v>
      </c>
      <c r="N49" s="479"/>
      <c r="O49" s="176">
        <v>0</v>
      </c>
      <c r="P49" s="479"/>
      <c r="Q49" s="176">
        <v>0</v>
      </c>
      <c r="R49" s="479"/>
      <c r="S49" s="176">
        <v>0</v>
      </c>
      <c r="T49" s="479"/>
      <c r="U49" s="176">
        <v>0</v>
      </c>
      <c r="V49" s="340"/>
      <c r="X49" s="56"/>
      <c r="Y49" s="178">
        <v>0</v>
      </c>
      <c r="Z49" s="178">
        <v>0</v>
      </c>
      <c r="AA49" s="178">
        <v>0</v>
      </c>
      <c r="AB49" s="178">
        <v>0</v>
      </c>
      <c r="AC49" s="178">
        <v>0</v>
      </c>
      <c r="AD49" s="178">
        <v>0</v>
      </c>
      <c r="AE49" s="178">
        <v>0</v>
      </c>
      <c r="AF49" s="178">
        <v>0</v>
      </c>
      <c r="AG49" s="178">
        <v>0</v>
      </c>
      <c r="AH49" s="178">
        <v>0</v>
      </c>
      <c r="AI49" s="178">
        <v>0</v>
      </c>
      <c r="AJ49" s="178">
        <v>0</v>
      </c>
      <c r="AK49" s="16"/>
      <c r="AL49" s="45">
        <f t="shared" ref="AL49:AL54" si="4">SUM(Y49:AJ49)</f>
        <v>0</v>
      </c>
    </row>
    <row r="50" spans="2:38" ht="15" customHeight="1" x14ac:dyDescent="0.25">
      <c r="B50" s="56"/>
      <c r="C50" s="4" t="s">
        <v>198</v>
      </c>
      <c r="E50" s="177">
        <v>0</v>
      </c>
      <c r="G50" s="176">
        <v>0</v>
      </c>
      <c r="H50" s="479"/>
      <c r="I50" s="176">
        <v>0</v>
      </c>
      <c r="J50" s="479"/>
      <c r="K50" s="176">
        <v>0</v>
      </c>
      <c r="L50" s="479"/>
      <c r="M50" s="176">
        <v>0</v>
      </c>
      <c r="N50" s="479"/>
      <c r="O50" s="176">
        <v>0</v>
      </c>
      <c r="P50" s="479"/>
      <c r="Q50" s="176">
        <v>0</v>
      </c>
      <c r="R50" s="479"/>
      <c r="S50" s="176">
        <v>0</v>
      </c>
      <c r="T50" s="479"/>
      <c r="U50" s="176">
        <v>0</v>
      </c>
      <c r="V50" s="340"/>
      <c r="X50" s="56"/>
      <c r="Y50" s="178">
        <v>0</v>
      </c>
      <c r="Z50" s="178">
        <v>0</v>
      </c>
      <c r="AA50" s="178">
        <v>0</v>
      </c>
      <c r="AB50" s="178">
        <v>0</v>
      </c>
      <c r="AC50" s="178">
        <v>0</v>
      </c>
      <c r="AD50" s="178">
        <v>0</v>
      </c>
      <c r="AE50" s="178">
        <v>0</v>
      </c>
      <c r="AF50" s="178">
        <v>0</v>
      </c>
      <c r="AG50" s="178">
        <v>0</v>
      </c>
      <c r="AH50" s="178">
        <v>0</v>
      </c>
      <c r="AI50" s="178">
        <v>0</v>
      </c>
      <c r="AJ50" s="178">
        <v>0</v>
      </c>
      <c r="AK50" s="58"/>
      <c r="AL50" s="45">
        <f t="shared" si="4"/>
        <v>0</v>
      </c>
    </row>
    <row r="51" spans="2:38" ht="15" customHeight="1" x14ac:dyDescent="0.25">
      <c r="B51" s="56"/>
      <c r="C51" s="4" t="s">
        <v>199</v>
      </c>
      <c r="E51" s="177">
        <v>0</v>
      </c>
      <c r="G51" s="176">
        <v>0</v>
      </c>
      <c r="H51" s="479"/>
      <c r="I51" s="176">
        <v>0</v>
      </c>
      <c r="J51" s="479"/>
      <c r="K51" s="176">
        <v>0</v>
      </c>
      <c r="L51" s="479"/>
      <c r="M51" s="176">
        <v>0</v>
      </c>
      <c r="N51" s="479"/>
      <c r="O51" s="176">
        <v>0</v>
      </c>
      <c r="P51" s="479"/>
      <c r="Q51" s="176">
        <v>0</v>
      </c>
      <c r="R51" s="479"/>
      <c r="S51" s="176">
        <v>0</v>
      </c>
      <c r="T51" s="479"/>
      <c r="U51" s="176">
        <v>0</v>
      </c>
      <c r="V51" s="340"/>
      <c r="X51" s="56"/>
      <c r="Y51" s="178">
        <v>0</v>
      </c>
      <c r="Z51" s="178">
        <v>0</v>
      </c>
      <c r="AA51" s="178">
        <v>0</v>
      </c>
      <c r="AB51" s="178">
        <v>0</v>
      </c>
      <c r="AC51" s="178">
        <v>0</v>
      </c>
      <c r="AD51" s="178">
        <v>0</v>
      </c>
      <c r="AE51" s="178">
        <v>0</v>
      </c>
      <c r="AF51" s="178">
        <v>0</v>
      </c>
      <c r="AG51" s="178">
        <v>0</v>
      </c>
      <c r="AH51" s="178">
        <v>0</v>
      </c>
      <c r="AI51" s="178">
        <v>0</v>
      </c>
      <c r="AJ51" s="178">
        <v>0</v>
      </c>
      <c r="AK51" s="16"/>
      <c r="AL51" s="45">
        <f t="shared" si="4"/>
        <v>0</v>
      </c>
    </row>
    <row r="52" spans="2:38" ht="15" customHeight="1" x14ac:dyDescent="0.25">
      <c r="B52" s="56"/>
      <c r="C52" s="4" t="s">
        <v>200</v>
      </c>
      <c r="E52" s="177">
        <v>0</v>
      </c>
      <c r="G52" s="176">
        <v>0</v>
      </c>
      <c r="H52" s="479"/>
      <c r="I52" s="176">
        <v>0</v>
      </c>
      <c r="J52" s="479"/>
      <c r="K52" s="176">
        <v>0</v>
      </c>
      <c r="L52" s="479"/>
      <c r="M52" s="176">
        <v>0</v>
      </c>
      <c r="N52" s="479"/>
      <c r="O52" s="176">
        <v>0</v>
      </c>
      <c r="P52" s="479"/>
      <c r="Q52" s="176">
        <v>0</v>
      </c>
      <c r="R52" s="479"/>
      <c r="S52" s="176">
        <v>0</v>
      </c>
      <c r="T52" s="479"/>
      <c r="U52" s="176">
        <v>0</v>
      </c>
      <c r="V52" s="340"/>
      <c r="X52" s="56"/>
      <c r="Y52" s="178">
        <v>0</v>
      </c>
      <c r="Z52" s="178">
        <v>0</v>
      </c>
      <c r="AA52" s="178">
        <v>0</v>
      </c>
      <c r="AB52" s="178">
        <v>0</v>
      </c>
      <c r="AC52" s="178">
        <v>0</v>
      </c>
      <c r="AD52" s="178">
        <v>0</v>
      </c>
      <c r="AE52" s="178">
        <v>0</v>
      </c>
      <c r="AF52" s="178">
        <v>0</v>
      </c>
      <c r="AG52" s="178">
        <v>0</v>
      </c>
      <c r="AH52" s="178">
        <v>0</v>
      </c>
      <c r="AI52" s="178">
        <v>0</v>
      </c>
      <c r="AJ52" s="178">
        <v>0</v>
      </c>
      <c r="AK52" s="58"/>
      <c r="AL52" s="45">
        <f t="shared" si="4"/>
        <v>0</v>
      </c>
    </row>
    <row r="53" spans="2:38" ht="15" customHeight="1" x14ac:dyDescent="0.25">
      <c r="B53" s="56"/>
      <c r="C53" s="4" t="s">
        <v>288</v>
      </c>
      <c r="E53" s="177">
        <v>0</v>
      </c>
      <c r="G53" s="176">
        <v>0</v>
      </c>
      <c r="H53" s="479"/>
      <c r="I53" s="176">
        <v>0</v>
      </c>
      <c r="J53" s="479"/>
      <c r="K53" s="176">
        <v>0</v>
      </c>
      <c r="L53" s="479"/>
      <c r="M53" s="176">
        <v>0</v>
      </c>
      <c r="N53" s="479"/>
      <c r="O53" s="176">
        <v>0</v>
      </c>
      <c r="P53" s="479"/>
      <c r="Q53" s="176">
        <v>0</v>
      </c>
      <c r="R53" s="479"/>
      <c r="S53" s="176">
        <v>0</v>
      </c>
      <c r="T53" s="479"/>
      <c r="U53" s="176">
        <v>0</v>
      </c>
      <c r="V53" s="340"/>
      <c r="X53" s="56"/>
      <c r="Y53" s="178">
        <v>0</v>
      </c>
      <c r="Z53" s="178">
        <v>0</v>
      </c>
      <c r="AA53" s="178">
        <v>0</v>
      </c>
      <c r="AB53" s="178">
        <v>0</v>
      </c>
      <c r="AC53" s="178">
        <v>0</v>
      </c>
      <c r="AD53" s="178">
        <v>0</v>
      </c>
      <c r="AE53" s="178">
        <v>0</v>
      </c>
      <c r="AF53" s="178">
        <v>0</v>
      </c>
      <c r="AG53" s="178">
        <v>0</v>
      </c>
      <c r="AH53" s="178">
        <v>0</v>
      </c>
      <c r="AI53" s="178">
        <v>0</v>
      </c>
      <c r="AJ53" s="178">
        <v>0</v>
      </c>
      <c r="AK53" s="58"/>
      <c r="AL53" s="45">
        <f t="shared" si="4"/>
        <v>0</v>
      </c>
    </row>
    <row r="54" spans="2:38" ht="15" customHeight="1" x14ac:dyDescent="0.25">
      <c r="B54" s="56"/>
      <c r="C54" s="4" t="s">
        <v>289</v>
      </c>
      <c r="E54" s="177">
        <v>0</v>
      </c>
      <c r="G54" s="176">
        <v>0</v>
      </c>
      <c r="H54" s="479"/>
      <c r="I54" s="176">
        <v>0</v>
      </c>
      <c r="J54" s="479"/>
      <c r="K54" s="176">
        <v>0</v>
      </c>
      <c r="L54" s="479"/>
      <c r="M54" s="176">
        <v>0</v>
      </c>
      <c r="N54" s="479"/>
      <c r="O54" s="176">
        <v>0</v>
      </c>
      <c r="P54" s="479"/>
      <c r="Q54" s="176">
        <v>0</v>
      </c>
      <c r="R54" s="479"/>
      <c r="S54" s="176">
        <v>0</v>
      </c>
      <c r="T54" s="479"/>
      <c r="U54" s="176">
        <v>0</v>
      </c>
      <c r="V54" s="340"/>
      <c r="X54" s="56"/>
      <c r="Y54" s="178">
        <v>0</v>
      </c>
      <c r="Z54" s="178">
        <v>0</v>
      </c>
      <c r="AA54" s="178">
        <v>0</v>
      </c>
      <c r="AB54" s="178">
        <v>0</v>
      </c>
      <c r="AC54" s="178">
        <v>0</v>
      </c>
      <c r="AD54" s="178">
        <v>0</v>
      </c>
      <c r="AE54" s="178">
        <v>0</v>
      </c>
      <c r="AF54" s="178">
        <v>0</v>
      </c>
      <c r="AG54" s="178">
        <v>0</v>
      </c>
      <c r="AH54" s="178">
        <v>0</v>
      </c>
      <c r="AI54" s="178">
        <v>0</v>
      </c>
      <c r="AJ54" s="178">
        <v>0</v>
      </c>
      <c r="AK54" s="58"/>
      <c r="AL54" s="45">
        <f t="shared" si="4"/>
        <v>0</v>
      </c>
    </row>
    <row r="55" spans="2:38" ht="5.0999999999999996" customHeight="1" thickBot="1" x14ac:dyDescent="0.3">
      <c r="B55" s="56"/>
      <c r="C55" s="10"/>
      <c r="D55" s="10"/>
      <c r="E55" s="10"/>
      <c r="F55" s="10"/>
      <c r="G55" s="10"/>
      <c r="H55" s="10"/>
      <c r="I55" s="10"/>
      <c r="J55" s="10"/>
      <c r="K55" s="10"/>
      <c r="L55" s="10"/>
      <c r="M55" s="10"/>
      <c r="N55" s="10"/>
      <c r="O55" s="10"/>
      <c r="P55" s="10"/>
      <c r="Q55" s="10"/>
      <c r="R55" s="10"/>
      <c r="S55" s="10"/>
      <c r="T55" s="10"/>
      <c r="U55" s="10"/>
      <c r="V55" s="58"/>
      <c r="X55" s="56"/>
      <c r="Y55" s="20"/>
      <c r="Z55" s="20"/>
      <c r="AA55" s="20"/>
      <c r="AB55" s="20"/>
      <c r="AC55" s="20"/>
      <c r="AD55" s="20"/>
      <c r="AE55" s="20"/>
      <c r="AF55" s="20"/>
      <c r="AG55" s="20"/>
      <c r="AH55" s="20"/>
      <c r="AI55" s="20"/>
      <c r="AJ55" s="20"/>
      <c r="AK55" s="58"/>
    </row>
    <row r="56" spans="2:38" ht="15" customHeight="1" thickTop="1" x14ac:dyDescent="0.25">
      <c r="B56" s="56"/>
      <c r="C56" s="4" t="s">
        <v>168</v>
      </c>
      <c r="E56" s="77">
        <f>SUM(E49:E55)</f>
        <v>0</v>
      </c>
      <c r="V56" s="58"/>
      <c r="X56" s="56"/>
      <c r="Y56" s="20"/>
      <c r="Z56" s="20"/>
      <c r="AA56" s="20"/>
      <c r="AB56" s="20"/>
      <c r="AC56" s="20"/>
      <c r="AD56" s="20"/>
      <c r="AE56" s="20"/>
      <c r="AF56" s="20"/>
      <c r="AG56" s="20"/>
      <c r="AH56" s="20"/>
      <c r="AI56" s="20"/>
      <c r="AJ56" s="20"/>
      <c r="AK56" s="58"/>
    </row>
    <row r="57" spans="2:38" ht="15" customHeight="1" x14ac:dyDescent="0.25">
      <c r="B57" s="56"/>
      <c r="E57" s="77"/>
      <c r="V57" s="58"/>
      <c r="X57" s="56"/>
      <c r="Y57" s="20"/>
      <c r="Z57" s="20"/>
      <c r="AA57" s="20"/>
      <c r="AB57" s="20"/>
      <c r="AC57" s="20"/>
      <c r="AD57" s="20"/>
      <c r="AE57" s="20"/>
      <c r="AF57" s="20"/>
      <c r="AG57" s="20"/>
      <c r="AH57" s="20"/>
      <c r="AI57" s="20"/>
      <c r="AJ57" s="20"/>
      <c r="AK57" s="58"/>
    </row>
    <row r="58" spans="2:38" ht="15" customHeight="1" x14ac:dyDescent="0.25">
      <c r="B58" s="56"/>
      <c r="C58" s="4" t="s">
        <v>291</v>
      </c>
      <c r="E58" s="77"/>
      <c r="U58" s="182">
        <v>7.6499999999999999E-2</v>
      </c>
      <c r="V58" s="58"/>
      <c r="X58" s="56"/>
      <c r="Y58" s="20"/>
      <c r="Z58" s="20"/>
      <c r="AA58" s="20"/>
      <c r="AB58" s="20"/>
      <c r="AC58" s="20"/>
      <c r="AD58" s="20"/>
      <c r="AE58" s="20"/>
      <c r="AF58" s="20"/>
      <c r="AG58" s="20"/>
      <c r="AH58" s="20"/>
      <c r="AI58" s="20"/>
      <c r="AJ58" s="20"/>
      <c r="AK58" s="58"/>
      <c r="AL58" s="45"/>
    </row>
    <row r="59" spans="2:38" ht="5.0999999999999996" customHeight="1" thickBot="1" x14ac:dyDescent="0.3">
      <c r="B59" s="59"/>
      <c r="C59" s="6"/>
      <c r="D59" s="6"/>
      <c r="E59" s="6"/>
      <c r="F59" s="6"/>
      <c r="G59" s="6"/>
      <c r="H59" s="6"/>
      <c r="I59" s="6"/>
      <c r="J59" s="6"/>
      <c r="K59" s="6"/>
      <c r="L59" s="6"/>
      <c r="M59" s="6"/>
      <c r="N59" s="6"/>
      <c r="O59" s="6"/>
      <c r="P59" s="6"/>
      <c r="Q59" s="6"/>
      <c r="R59" s="6"/>
      <c r="S59" s="6"/>
      <c r="T59" s="6"/>
      <c r="U59" s="6"/>
      <c r="V59" s="60"/>
      <c r="X59" s="59"/>
      <c r="Y59" s="6"/>
      <c r="Z59" s="6"/>
      <c r="AA59" s="6"/>
      <c r="AB59" s="6"/>
      <c r="AC59" s="6"/>
      <c r="AD59" s="6"/>
      <c r="AE59" s="6"/>
      <c r="AF59" s="6"/>
      <c r="AG59" s="6"/>
      <c r="AH59" s="6"/>
      <c r="AI59" s="6"/>
      <c r="AJ59" s="6"/>
      <c r="AK59" s="60"/>
    </row>
    <row r="61" spans="2:38" ht="15" customHeight="1" thickBot="1" x14ac:dyDescent="0.3">
      <c r="C61" s="2" t="s">
        <v>566</v>
      </c>
      <c r="D61" s="2"/>
      <c r="E61" s="2"/>
      <c r="F61" s="2"/>
      <c r="G61" s="2"/>
      <c r="H61" s="2"/>
      <c r="I61" s="2"/>
      <c r="J61" s="2"/>
      <c r="K61" s="2"/>
      <c r="L61" s="2"/>
      <c r="M61" s="2"/>
      <c r="N61" s="2"/>
      <c r="O61" s="2"/>
      <c r="P61" s="2"/>
    </row>
    <row r="62" spans="2:38" ht="5.0999999999999996" customHeight="1" x14ac:dyDescent="0.25">
      <c r="B62" s="51"/>
      <c r="C62" s="61"/>
      <c r="D62" s="61"/>
      <c r="E62" s="61"/>
      <c r="F62" s="61"/>
      <c r="G62" s="61"/>
      <c r="H62" s="61"/>
      <c r="I62" s="61"/>
      <c r="J62" s="61"/>
      <c r="K62" s="61"/>
      <c r="L62" s="61"/>
      <c r="M62" s="61"/>
      <c r="N62" s="61"/>
      <c r="O62" s="61"/>
      <c r="P62" s="61"/>
      <c r="Q62" s="52"/>
      <c r="R62" s="52"/>
      <c r="S62" s="52"/>
      <c r="T62" s="52"/>
      <c r="U62" s="52"/>
      <c r="V62" s="55"/>
      <c r="X62" s="51"/>
      <c r="Y62" s="52"/>
      <c r="Z62" s="54"/>
      <c r="AA62" s="52"/>
      <c r="AB62" s="52"/>
      <c r="AC62" s="54"/>
      <c r="AD62" s="54"/>
      <c r="AE62" s="54"/>
      <c r="AF62" s="54"/>
      <c r="AG62" s="54"/>
      <c r="AH62" s="54"/>
      <c r="AI62" s="54"/>
      <c r="AJ62" s="54"/>
      <c r="AK62" s="71"/>
      <c r="AL62" s="45"/>
    </row>
    <row r="63" spans="2:38" ht="15" customHeight="1" x14ac:dyDescent="0.25">
      <c r="B63" s="56"/>
      <c r="C63" s="334"/>
      <c r="D63" s="334"/>
      <c r="E63" s="334"/>
      <c r="F63" s="334"/>
      <c r="G63" s="508" t="s">
        <v>293</v>
      </c>
      <c r="H63" s="508"/>
      <c r="I63" s="508"/>
      <c r="J63" s="508"/>
      <c r="K63" s="508"/>
      <c r="L63" s="508"/>
      <c r="M63" s="508"/>
      <c r="N63" s="508"/>
      <c r="O63" s="508"/>
      <c r="P63" s="508"/>
      <c r="Q63" s="508"/>
      <c r="R63" s="508"/>
      <c r="S63" s="508"/>
      <c r="T63" s="508"/>
      <c r="U63" s="508"/>
      <c r="V63" s="58"/>
      <c r="X63" s="56"/>
      <c r="Y63" s="509" t="s">
        <v>137</v>
      </c>
      <c r="Z63" s="509"/>
      <c r="AA63" s="509"/>
      <c r="AB63" s="509"/>
      <c r="AC63" s="509"/>
      <c r="AD63" s="509"/>
      <c r="AE63" s="509"/>
      <c r="AF63" s="509"/>
      <c r="AG63" s="509"/>
      <c r="AH63" s="509"/>
      <c r="AI63" s="509"/>
      <c r="AJ63" s="509"/>
      <c r="AK63" s="58"/>
    </row>
    <row r="64" spans="2:38" ht="15" customHeight="1" x14ac:dyDescent="0.25">
      <c r="B64" s="56"/>
      <c r="C64" s="334"/>
      <c r="D64" s="334"/>
      <c r="E64" s="335" t="s">
        <v>168</v>
      </c>
      <c r="F64" s="334"/>
      <c r="G64" s="507"/>
      <c r="H64" s="336"/>
      <c r="I64" s="507"/>
      <c r="J64" s="337"/>
      <c r="K64" s="507"/>
      <c r="L64" s="338"/>
      <c r="M64" s="507"/>
      <c r="N64" s="337"/>
      <c r="O64" s="507"/>
      <c r="P64" s="338"/>
      <c r="Q64" s="507" t="str">
        <f>'Basic Information'!D20</f>
        <v>Breeding Livestock</v>
      </c>
      <c r="S64" s="507" t="str">
        <f>'Basic Information'!D22</f>
        <v>Grazing Livestock</v>
      </c>
      <c r="U64" s="507" t="str">
        <f>'Basic Information'!D24</f>
        <v>Feeding Livestock</v>
      </c>
      <c r="V64" s="58"/>
      <c r="X64" s="56"/>
      <c r="Y64" s="74" t="s">
        <v>102</v>
      </c>
      <c r="Z64" s="74" t="s">
        <v>103</v>
      </c>
      <c r="AA64" s="74" t="s">
        <v>104</v>
      </c>
      <c r="AB64" s="74" t="s">
        <v>105</v>
      </c>
      <c r="AC64" s="74" t="s">
        <v>106</v>
      </c>
      <c r="AD64" s="74" t="s">
        <v>107</v>
      </c>
      <c r="AE64" s="74" t="s">
        <v>108</v>
      </c>
      <c r="AF64" s="74" t="s">
        <v>109</v>
      </c>
      <c r="AG64" s="74" t="s">
        <v>110</v>
      </c>
      <c r="AH64" s="74" t="s">
        <v>111</v>
      </c>
      <c r="AI64" s="74" t="s">
        <v>112</v>
      </c>
      <c r="AJ64" s="74" t="s">
        <v>113</v>
      </c>
      <c r="AK64" s="58"/>
    </row>
    <row r="65" spans="2:38" ht="15" customHeight="1" x14ac:dyDescent="0.25">
      <c r="B65" s="56"/>
      <c r="C65" s="334"/>
      <c r="D65" s="334"/>
      <c r="E65" s="335" t="s">
        <v>380</v>
      </c>
      <c r="F65" s="334"/>
      <c r="G65" s="507"/>
      <c r="H65" s="336"/>
      <c r="I65" s="507"/>
      <c r="J65" s="337"/>
      <c r="K65" s="507"/>
      <c r="L65" s="338"/>
      <c r="M65" s="507"/>
      <c r="N65" s="337"/>
      <c r="O65" s="507"/>
      <c r="P65" s="338"/>
      <c r="Q65" s="507"/>
      <c r="S65" s="507"/>
      <c r="U65" s="507"/>
      <c r="V65" s="58"/>
      <c r="X65" s="56"/>
      <c r="Y65" s="7"/>
      <c r="Z65" s="7"/>
      <c r="AA65" s="7"/>
      <c r="AB65" s="7"/>
      <c r="AC65" s="7"/>
      <c r="AD65" s="7"/>
      <c r="AE65" s="7"/>
      <c r="AF65" s="7"/>
      <c r="AG65" s="7"/>
      <c r="AH65" s="7"/>
      <c r="AI65" s="7"/>
      <c r="AJ65" s="7"/>
      <c r="AK65" s="58"/>
    </row>
    <row r="66" spans="2:38" ht="15" customHeight="1" x14ac:dyDescent="0.25">
      <c r="B66" s="56"/>
      <c r="C66" s="334"/>
      <c r="D66" s="334"/>
      <c r="E66" s="100" t="s">
        <v>376</v>
      </c>
      <c r="F66" s="334"/>
      <c r="G66" s="507"/>
      <c r="H66" s="336"/>
      <c r="I66" s="507"/>
      <c r="J66" s="337"/>
      <c r="K66" s="507"/>
      <c r="L66" s="337"/>
      <c r="M66" s="507"/>
      <c r="N66" s="337"/>
      <c r="O66" s="507"/>
      <c r="P66" s="336"/>
      <c r="Q66" s="507"/>
      <c r="S66" s="507"/>
      <c r="U66" s="507"/>
      <c r="V66" s="58"/>
      <c r="X66" s="56"/>
      <c r="Y66" s="7"/>
      <c r="Z66" s="7"/>
      <c r="AA66" s="7"/>
      <c r="AB66" s="7"/>
      <c r="AC66" s="7"/>
      <c r="AD66" s="7"/>
      <c r="AE66" s="7"/>
      <c r="AF66" s="7"/>
      <c r="AG66" s="7"/>
      <c r="AH66" s="7"/>
      <c r="AI66" s="7"/>
      <c r="AJ66" s="7"/>
      <c r="AK66" s="58"/>
    </row>
    <row r="67" spans="2:38" ht="15" customHeight="1" x14ac:dyDescent="0.25">
      <c r="B67" s="56"/>
      <c r="C67" s="4" t="s">
        <v>518</v>
      </c>
      <c r="E67" s="177">
        <v>0</v>
      </c>
      <c r="G67" s="333"/>
      <c r="I67" s="333"/>
      <c r="K67" s="333"/>
      <c r="M67" s="333"/>
      <c r="O67" s="333"/>
      <c r="Q67" s="176">
        <v>0</v>
      </c>
      <c r="R67" s="7"/>
      <c r="S67" s="176">
        <v>0</v>
      </c>
      <c r="T67" s="7"/>
      <c r="U67" s="176">
        <v>0</v>
      </c>
      <c r="V67" s="58"/>
      <c r="X67" s="56"/>
      <c r="Y67" s="178">
        <v>0</v>
      </c>
      <c r="Z67" s="178">
        <v>0</v>
      </c>
      <c r="AA67" s="178">
        <v>0</v>
      </c>
      <c r="AB67" s="178">
        <v>0</v>
      </c>
      <c r="AC67" s="178">
        <v>0</v>
      </c>
      <c r="AD67" s="178">
        <v>0</v>
      </c>
      <c r="AE67" s="178">
        <v>0</v>
      </c>
      <c r="AF67" s="178">
        <v>0</v>
      </c>
      <c r="AG67" s="178">
        <v>0</v>
      </c>
      <c r="AH67" s="178">
        <v>0</v>
      </c>
      <c r="AI67" s="178">
        <v>0</v>
      </c>
      <c r="AJ67" s="178">
        <v>0</v>
      </c>
      <c r="AK67" s="16"/>
      <c r="AL67" s="45">
        <f t="shared" ref="AL67:AL69" si="5">SUM(Y67:AJ67)</f>
        <v>0</v>
      </c>
    </row>
    <row r="68" spans="2:38" ht="15" customHeight="1" x14ac:dyDescent="0.25">
      <c r="B68" s="56"/>
      <c r="C68" s="4" t="s">
        <v>286</v>
      </c>
      <c r="E68" s="177">
        <v>0</v>
      </c>
      <c r="G68" s="333"/>
      <c r="I68" s="333"/>
      <c r="K68" s="333"/>
      <c r="M68" s="333"/>
      <c r="O68" s="333"/>
      <c r="Q68" s="176">
        <v>0</v>
      </c>
      <c r="R68" s="7"/>
      <c r="S68" s="176">
        <v>0</v>
      </c>
      <c r="T68" s="7"/>
      <c r="U68" s="176">
        <v>0</v>
      </c>
      <c r="V68" s="58"/>
      <c r="X68" s="56"/>
      <c r="Y68" s="178">
        <v>0</v>
      </c>
      <c r="Z68" s="178">
        <v>0</v>
      </c>
      <c r="AA68" s="178">
        <v>0</v>
      </c>
      <c r="AB68" s="178">
        <v>0</v>
      </c>
      <c r="AC68" s="178">
        <v>0</v>
      </c>
      <c r="AD68" s="178">
        <v>0</v>
      </c>
      <c r="AE68" s="178">
        <v>0</v>
      </c>
      <c r="AF68" s="178">
        <v>0</v>
      </c>
      <c r="AG68" s="178">
        <v>0</v>
      </c>
      <c r="AH68" s="178">
        <v>0</v>
      </c>
      <c r="AI68" s="178">
        <v>0</v>
      </c>
      <c r="AJ68" s="178">
        <v>0</v>
      </c>
      <c r="AK68" s="58"/>
      <c r="AL68" s="45">
        <f t="shared" si="5"/>
        <v>0</v>
      </c>
    </row>
    <row r="69" spans="2:38" ht="15" customHeight="1" x14ac:dyDescent="0.25">
      <c r="B69" s="56"/>
      <c r="C69" s="4" t="s">
        <v>48</v>
      </c>
      <c r="E69" s="177">
        <v>0</v>
      </c>
      <c r="G69" s="333"/>
      <c r="I69" s="333"/>
      <c r="K69" s="333"/>
      <c r="M69" s="333"/>
      <c r="O69" s="333"/>
      <c r="Q69" s="176">
        <v>0</v>
      </c>
      <c r="R69" s="7"/>
      <c r="S69" s="176">
        <v>0</v>
      </c>
      <c r="T69" s="7"/>
      <c r="U69" s="176">
        <v>0</v>
      </c>
      <c r="V69" s="58"/>
      <c r="X69" s="56"/>
      <c r="Y69" s="178">
        <v>0</v>
      </c>
      <c r="Z69" s="178">
        <v>0</v>
      </c>
      <c r="AA69" s="178">
        <v>0</v>
      </c>
      <c r="AB69" s="178">
        <v>0</v>
      </c>
      <c r="AC69" s="178">
        <v>0</v>
      </c>
      <c r="AD69" s="178">
        <v>0</v>
      </c>
      <c r="AE69" s="178">
        <v>0</v>
      </c>
      <c r="AF69" s="178">
        <v>0</v>
      </c>
      <c r="AG69" s="178">
        <v>0</v>
      </c>
      <c r="AH69" s="178">
        <v>0</v>
      </c>
      <c r="AI69" s="178">
        <v>0</v>
      </c>
      <c r="AJ69" s="178">
        <v>0</v>
      </c>
      <c r="AK69" s="58"/>
      <c r="AL69" s="45">
        <f t="shared" si="5"/>
        <v>0</v>
      </c>
    </row>
    <row r="70" spans="2:38" ht="15" customHeight="1" x14ac:dyDescent="0.25">
      <c r="B70" s="56"/>
      <c r="C70" s="4" t="s">
        <v>52</v>
      </c>
      <c r="E70" s="177">
        <v>0</v>
      </c>
      <c r="G70" s="333"/>
      <c r="I70" s="333"/>
      <c r="K70" s="333"/>
      <c r="M70" s="333"/>
      <c r="O70" s="333"/>
      <c r="Q70" s="176">
        <v>0</v>
      </c>
      <c r="R70" s="7"/>
      <c r="S70" s="176">
        <v>0</v>
      </c>
      <c r="T70" s="7"/>
      <c r="U70" s="176">
        <v>0</v>
      </c>
      <c r="V70" s="58"/>
      <c r="X70" s="56"/>
      <c r="Y70" s="178">
        <v>0</v>
      </c>
      <c r="Z70" s="178">
        <v>0</v>
      </c>
      <c r="AA70" s="178">
        <v>0</v>
      </c>
      <c r="AB70" s="178">
        <v>0</v>
      </c>
      <c r="AC70" s="178">
        <v>0</v>
      </c>
      <c r="AD70" s="178">
        <v>0</v>
      </c>
      <c r="AE70" s="178">
        <v>0</v>
      </c>
      <c r="AF70" s="178">
        <v>0</v>
      </c>
      <c r="AG70" s="178">
        <v>0</v>
      </c>
      <c r="AH70" s="178">
        <v>0</v>
      </c>
      <c r="AI70" s="178">
        <v>0</v>
      </c>
      <c r="AJ70" s="178">
        <v>0</v>
      </c>
      <c r="AK70" s="58"/>
      <c r="AL70" s="45">
        <f t="shared" ref="AL70:AL71" si="6">SUM(Y70:AJ70)</f>
        <v>0</v>
      </c>
    </row>
    <row r="71" spans="2:38" ht="15" customHeight="1" x14ac:dyDescent="0.25">
      <c r="B71" s="56"/>
      <c r="C71" s="447" t="s">
        <v>3</v>
      </c>
      <c r="E71" s="177">
        <v>0</v>
      </c>
      <c r="G71" s="333"/>
      <c r="I71" s="333"/>
      <c r="K71" s="333"/>
      <c r="M71" s="333"/>
      <c r="O71" s="333"/>
      <c r="Q71" s="176">
        <v>0</v>
      </c>
      <c r="R71" s="7"/>
      <c r="S71" s="176">
        <v>0</v>
      </c>
      <c r="T71" s="7"/>
      <c r="U71" s="176">
        <v>0</v>
      </c>
      <c r="V71" s="58"/>
      <c r="X71" s="56"/>
      <c r="Y71" s="178">
        <v>0</v>
      </c>
      <c r="Z71" s="178">
        <v>0</v>
      </c>
      <c r="AA71" s="178">
        <v>0</v>
      </c>
      <c r="AB71" s="178">
        <v>0</v>
      </c>
      <c r="AC71" s="178">
        <v>0</v>
      </c>
      <c r="AD71" s="178">
        <v>0</v>
      </c>
      <c r="AE71" s="178">
        <v>0</v>
      </c>
      <c r="AF71" s="178">
        <v>0</v>
      </c>
      <c r="AG71" s="178">
        <v>0</v>
      </c>
      <c r="AH71" s="178">
        <v>0</v>
      </c>
      <c r="AI71" s="178">
        <v>0</v>
      </c>
      <c r="AJ71" s="178">
        <v>0</v>
      </c>
      <c r="AK71" s="58"/>
      <c r="AL71" s="45">
        <f t="shared" si="6"/>
        <v>0</v>
      </c>
    </row>
    <row r="72" spans="2:38" ht="4.9000000000000004" customHeight="1" thickBot="1" x14ac:dyDescent="0.3">
      <c r="B72" s="59"/>
      <c r="C72" s="6"/>
      <c r="D72" s="6"/>
      <c r="E72" s="450"/>
      <c r="F72" s="6"/>
      <c r="G72" s="451"/>
      <c r="H72" s="6"/>
      <c r="I72" s="451"/>
      <c r="J72" s="6"/>
      <c r="K72" s="451"/>
      <c r="L72" s="6"/>
      <c r="M72" s="451"/>
      <c r="N72" s="6"/>
      <c r="O72" s="451"/>
      <c r="P72" s="6"/>
      <c r="Q72" s="451"/>
      <c r="R72" s="6"/>
      <c r="S72" s="451"/>
      <c r="T72" s="6"/>
      <c r="U72" s="451"/>
      <c r="V72" s="60"/>
      <c r="X72" s="59"/>
      <c r="Y72" s="452"/>
      <c r="Z72" s="452"/>
      <c r="AA72" s="452"/>
      <c r="AB72" s="452"/>
      <c r="AC72" s="452"/>
      <c r="AD72" s="452"/>
      <c r="AE72" s="452"/>
      <c r="AF72" s="452"/>
      <c r="AG72" s="452"/>
      <c r="AH72" s="452"/>
      <c r="AI72" s="452"/>
      <c r="AJ72" s="452"/>
      <c r="AK72" s="60"/>
      <c r="AL72" s="45"/>
    </row>
    <row r="73" spans="2:38" ht="15" customHeight="1" x14ac:dyDescent="0.25">
      <c r="E73" s="445"/>
      <c r="G73" s="333"/>
      <c r="I73" s="333"/>
      <c r="K73" s="333"/>
      <c r="M73" s="333"/>
      <c r="O73" s="333"/>
      <c r="Q73" s="333"/>
      <c r="S73" s="333"/>
      <c r="U73" s="333"/>
      <c r="Y73" s="228"/>
      <c r="Z73" s="228"/>
      <c r="AA73" s="228"/>
      <c r="AB73" s="228"/>
      <c r="AC73" s="228"/>
      <c r="AD73" s="228"/>
      <c r="AE73" s="228"/>
      <c r="AF73" s="228"/>
      <c r="AG73" s="228"/>
      <c r="AH73" s="228"/>
      <c r="AI73" s="228"/>
      <c r="AJ73" s="228"/>
      <c r="AL73" s="45"/>
    </row>
    <row r="74" spans="2:38" ht="15" customHeight="1" thickBot="1" x14ac:dyDescent="0.3">
      <c r="C74" s="5" t="s">
        <v>567</v>
      </c>
      <c r="E74" s="469"/>
      <c r="F74" s="469"/>
      <c r="G74" s="469"/>
      <c r="H74" s="469"/>
      <c r="I74" s="469"/>
      <c r="J74" s="469"/>
      <c r="K74" s="469"/>
      <c r="L74" s="469"/>
      <c r="M74" s="469"/>
      <c r="N74" s="469"/>
      <c r="O74" s="469"/>
      <c r="P74" s="469"/>
      <c r="Q74" s="469"/>
      <c r="R74" s="469"/>
      <c r="S74" s="469"/>
      <c r="T74" s="469"/>
      <c r="U74" s="469"/>
      <c r="V74" s="470"/>
      <c r="W74" s="470"/>
      <c r="X74" s="470"/>
      <c r="Y74" s="471"/>
      <c r="Z74" s="471"/>
      <c r="AA74" s="471"/>
      <c r="AB74" s="471"/>
      <c r="AC74" s="471"/>
      <c r="AD74" s="471"/>
      <c r="AE74" s="471"/>
      <c r="AF74" s="471"/>
      <c r="AG74" s="471"/>
      <c r="AH74" s="471"/>
      <c r="AI74" s="471"/>
      <c r="AJ74" s="471"/>
      <c r="AL74" s="45"/>
    </row>
    <row r="75" spans="2:38" ht="4.9000000000000004" customHeight="1" x14ac:dyDescent="0.25">
      <c r="B75" s="51"/>
      <c r="C75" s="61"/>
      <c r="D75" s="52"/>
      <c r="E75" s="453"/>
      <c r="F75" s="52"/>
      <c r="G75" s="454"/>
      <c r="H75" s="52"/>
      <c r="I75" s="454"/>
      <c r="J75" s="52"/>
      <c r="K75" s="454"/>
      <c r="L75" s="52"/>
      <c r="M75" s="454"/>
      <c r="N75" s="52"/>
      <c r="O75" s="454"/>
      <c r="P75" s="52"/>
      <c r="Q75" s="454"/>
      <c r="R75" s="52"/>
      <c r="S75" s="454"/>
      <c r="T75" s="52"/>
      <c r="U75" s="454"/>
      <c r="V75" s="55"/>
      <c r="X75" s="51"/>
      <c r="Y75" s="52"/>
      <c r="Z75" s="54"/>
      <c r="AA75" s="52"/>
      <c r="AB75" s="52"/>
      <c r="AC75" s="54"/>
      <c r="AD75" s="54"/>
      <c r="AE75" s="54"/>
      <c r="AF75" s="54"/>
      <c r="AG75" s="54"/>
      <c r="AH75" s="54"/>
      <c r="AI75" s="54"/>
      <c r="AJ75" s="54"/>
      <c r="AK75" s="71"/>
      <c r="AL75" s="45"/>
    </row>
    <row r="76" spans="2:38" ht="15" customHeight="1" x14ac:dyDescent="0.25">
      <c r="B76" s="56"/>
      <c r="E76" s="445"/>
      <c r="G76" s="508" t="s">
        <v>293</v>
      </c>
      <c r="H76" s="508"/>
      <c r="I76" s="508"/>
      <c r="J76" s="508"/>
      <c r="K76" s="508"/>
      <c r="L76" s="508"/>
      <c r="M76" s="508"/>
      <c r="N76" s="508"/>
      <c r="O76" s="508"/>
      <c r="P76" s="508"/>
      <c r="Q76" s="508"/>
      <c r="R76" s="508"/>
      <c r="S76" s="508"/>
      <c r="T76" s="508"/>
      <c r="U76" s="508"/>
      <c r="V76" s="58"/>
      <c r="X76" s="56"/>
      <c r="Y76" s="509" t="s">
        <v>137</v>
      </c>
      <c r="Z76" s="509"/>
      <c r="AA76" s="509"/>
      <c r="AB76" s="509"/>
      <c r="AC76" s="509"/>
      <c r="AD76" s="509"/>
      <c r="AE76" s="509"/>
      <c r="AF76" s="509"/>
      <c r="AG76" s="509"/>
      <c r="AH76" s="509"/>
      <c r="AI76" s="509"/>
      <c r="AJ76" s="509"/>
      <c r="AK76" s="58"/>
      <c r="AL76" s="45"/>
    </row>
    <row r="77" spans="2:38" ht="15" customHeight="1" x14ac:dyDescent="0.25">
      <c r="B77" s="56"/>
      <c r="E77" s="510" t="s">
        <v>627</v>
      </c>
      <c r="F77" s="334"/>
      <c r="G77" s="507" t="str">
        <f>'Basic Information'!D10</f>
        <v>Crop</v>
      </c>
      <c r="H77" s="336"/>
      <c r="I77" s="507" t="str">
        <f>'Basic Information'!D12</f>
        <v>Crop</v>
      </c>
      <c r="J77" s="337"/>
      <c r="K77" s="507" t="str">
        <f>'Basic Information'!D14</f>
        <v>Crop</v>
      </c>
      <c r="L77" s="338"/>
      <c r="M77" s="507" t="str">
        <f>'Basic Information'!D16</f>
        <v>Crop</v>
      </c>
      <c r="N77" s="337"/>
      <c r="O77" s="507" t="str">
        <f>'Basic Information'!D18</f>
        <v>Crop</v>
      </c>
      <c r="P77" s="338"/>
      <c r="Q77" s="507" t="str">
        <f>'Basic Information'!D20</f>
        <v>Breeding Livestock</v>
      </c>
      <c r="S77" s="507" t="str">
        <f>'Basic Information'!D22</f>
        <v>Grazing Livestock</v>
      </c>
      <c r="U77" s="507" t="str">
        <f>'Basic Information'!D24</f>
        <v>Feeding Livestock</v>
      </c>
      <c r="V77" s="58"/>
      <c r="X77" s="56"/>
      <c r="Y77" s="74" t="s">
        <v>102</v>
      </c>
      <c r="Z77" s="74" t="s">
        <v>103</v>
      </c>
      <c r="AA77" s="74" t="s">
        <v>104</v>
      </c>
      <c r="AB77" s="74" t="s">
        <v>105</v>
      </c>
      <c r="AC77" s="74" t="s">
        <v>106</v>
      </c>
      <c r="AD77" s="74" t="s">
        <v>107</v>
      </c>
      <c r="AE77" s="74" t="s">
        <v>108</v>
      </c>
      <c r="AF77" s="74" t="s">
        <v>109</v>
      </c>
      <c r="AG77" s="74" t="s">
        <v>110</v>
      </c>
      <c r="AH77" s="74" t="s">
        <v>111</v>
      </c>
      <c r="AI77" s="74" t="s">
        <v>112</v>
      </c>
      <c r="AJ77" s="74" t="s">
        <v>113</v>
      </c>
      <c r="AK77" s="58"/>
      <c r="AL77" s="45"/>
    </row>
    <row r="78" spans="2:38" ht="15" customHeight="1" x14ac:dyDescent="0.25">
      <c r="B78" s="56"/>
      <c r="E78" s="510"/>
      <c r="F78" s="334"/>
      <c r="G78" s="507"/>
      <c r="H78" s="336"/>
      <c r="I78" s="507"/>
      <c r="J78" s="337"/>
      <c r="K78" s="507"/>
      <c r="L78" s="338"/>
      <c r="M78" s="507"/>
      <c r="N78" s="337"/>
      <c r="O78" s="507"/>
      <c r="P78" s="338"/>
      <c r="Q78" s="507"/>
      <c r="S78" s="507"/>
      <c r="U78" s="507"/>
      <c r="V78" s="58"/>
      <c r="X78" s="56"/>
      <c r="Y78" s="7"/>
      <c r="Z78" s="7"/>
      <c r="AA78" s="7"/>
      <c r="AB78" s="7"/>
      <c r="AC78" s="7"/>
      <c r="AD78" s="7"/>
      <c r="AE78" s="7"/>
      <c r="AF78" s="7"/>
      <c r="AG78" s="7"/>
      <c r="AH78" s="7"/>
      <c r="AI78" s="7"/>
      <c r="AJ78" s="7"/>
      <c r="AK78" s="58"/>
      <c r="AL78" s="45"/>
    </row>
    <row r="79" spans="2:38" ht="15" customHeight="1" x14ac:dyDescent="0.25">
      <c r="B79" s="56"/>
      <c r="E79" s="511"/>
      <c r="F79" s="334"/>
      <c r="G79" s="507"/>
      <c r="H79" s="336"/>
      <c r="I79" s="507"/>
      <c r="J79" s="337"/>
      <c r="K79" s="507"/>
      <c r="L79" s="337"/>
      <c r="M79" s="507"/>
      <c r="N79" s="337"/>
      <c r="O79" s="507"/>
      <c r="P79" s="336"/>
      <c r="Q79" s="507"/>
      <c r="S79" s="507"/>
      <c r="U79" s="507"/>
      <c r="V79" s="58"/>
      <c r="X79" s="56"/>
      <c r="Y79" s="7"/>
      <c r="Z79" s="7"/>
      <c r="AA79" s="7"/>
      <c r="AB79" s="7"/>
      <c r="AC79" s="7"/>
      <c r="AD79" s="7"/>
      <c r="AE79" s="7"/>
      <c r="AF79" s="7"/>
      <c r="AG79" s="7"/>
      <c r="AH79" s="7"/>
      <c r="AI79" s="7"/>
      <c r="AJ79" s="7"/>
      <c r="AK79" s="58"/>
      <c r="AL79" s="45"/>
    </row>
    <row r="80" spans="2:38" ht="15" customHeight="1" x14ac:dyDescent="0.25">
      <c r="B80" s="56"/>
      <c r="C80" s="4" t="s">
        <v>165</v>
      </c>
      <c r="E80" s="177">
        <v>0</v>
      </c>
      <c r="G80" s="176">
        <v>0</v>
      </c>
      <c r="H80" s="7"/>
      <c r="I80" s="176">
        <v>0</v>
      </c>
      <c r="J80" s="7"/>
      <c r="K80" s="176">
        <v>0</v>
      </c>
      <c r="L80" s="7"/>
      <c r="M80" s="176">
        <v>0</v>
      </c>
      <c r="N80" s="7"/>
      <c r="O80" s="176">
        <v>0</v>
      </c>
      <c r="P80" s="7"/>
      <c r="Q80" s="176">
        <v>0</v>
      </c>
      <c r="R80" s="7"/>
      <c r="S80" s="176">
        <v>0</v>
      </c>
      <c r="T80" s="7"/>
      <c r="U80" s="176">
        <v>0</v>
      </c>
      <c r="V80" s="58"/>
      <c r="X80" s="56"/>
      <c r="Y80" s="178">
        <v>0</v>
      </c>
      <c r="Z80" s="178">
        <v>0</v>
      </c>
      <c r="AA80" s="178">
        <v>0</v>
      </c>
      <c r="AB80" s="178">
        <v>0</v>
      </c>
      <c r="AC80" s="178">
        <v>0</v>
      </c>
      <c r="AD80" s="178">
        <v>0</v>
      </c>
      <c r="AE80" s="178">
        <v>0</v>
      </c>
      <c r="AF80" s="178">
        <v>0</v>
      </c>
      <c r="AG80" s="178">
        <v>0</v>
      </c>
      <c r="AH80" s="178">
        <v>0</v>
      </c>
      <c r="AI80" s="178">
        <v>0</v>
      </c>
      <c r="AJ80" s="178">
        <v>0</v>
      </c>
      <c r="AK80" s="16"/>
      <c r="AL80" s="45">
        <f t="shared" ref="AL80:AL82" si="7">SUM(Y80:AJ80)</f>
        <v>0</v>
      </c>
    </row>
    <row r="81" spans="2:38" ht="15" customHeight="1" x14ac:dyDescent="0.25">
      <c r="B81" s="56"/>
      <c r="C81" s="4" t="s">
        <v>377</v>
      </c>
      <c r="E81" s="177">
        <v>0</v>
      </c>
      <c r="G81" s="176">
        <v>0</v>
      </c>
      <c r="H81" s="7"/>
      <c r="I81" s="176">
        <v>0</v>
      </c>
      <c r="J81" s="7"/>
      <c r="K81" s="176">
        <v>0</v>
      </c>
      <c r="L81" s="7"/>
      <c r="M81" s="176">
        <v>0</v>
      </c>
      <c r="N81" s="7"/>
      <c r="O81" s="176">
        <v>0</v>
      </c>
      <c r="P81" s="7"/>
      <c r="Q81" s="176">
        <v>0</v>
      </c>
      <c r="R81" s="7"/>
      <c r="S81" s="176">
        <v>0</v>
      </c>
      <c r="T81" s="7"/>
      <c r="U81" s="176">
        <v>0</v>
      </c>
      <c r="V81" s="58"/>
      <c r="X81" s="56"/>
      <c r="Y81" s="178">
        <v>0</v>
      </c>
      <c r="Z81" s="178">
        <v>0</v>
      </c>
      <c r="AA81" s="178">
        <v>0</v>
      </c>
      <c r="AB81" s="178">
        <v>0</v>
      </c>
      <c r="AC81" s="178">
        <v>0</v>
      </c>
      <c r="AD81" s="178">
        <v>0</v>
      </c>
      <c r="AE81" s="178">
        <v>0</v>
      </c>
      <c r="AF81" s="178">
        <v>0</v>
      </c>
      <c r="AG81" s="178">
        <v>0</v>
      </c>
      <c r="AH81" s="178">
        <v>0</v>
      </c>
      <c r="AI81" s="178">
        <v>0</v>
      </c>
      <c r="AJ81" s="178">
        <v>0</v>
      </c>
      <c r="AK81" s="58"/>
      <c r="AL81" s="45">
        <f t="shared" si="7"/>
        <v>0</v>
      </c>
    </row>
    <row r="82" spans="2:38" ht="15" customHeight="1" x14ac:dyDescent="0.25">
      <c r="B82" s="56"/>
      <c r="C82" s="4" t="s">
        <v>381</v>
      </c>
      <c r="E82" s="177">
        <v>0</v>
      </c>
      <c r="G82" s="176">
        <v>0</v>
      </c>
      <c r="H82" s="7"/>
      <c r="I82" s="176">
        <v>0</v>
      </c>
      <c r="J82" s="7"/>
      <c r="K82" s="176">
        <v>0</v>
      </c>
      <c r="L82" s="7"/>
      <c r="M82" s="176">
        <v>0</v>
      </c>
      <c r="N82" s="7"/>
      <c r="O82" s="176">
        <v>0</v>
      </c>
      <c r="P82" s="7"/>
      <c r="Q82" s="176">
        <v>0</v>
      </c>
      <c r="R82" s="7"/>
      <c r="S82" s="176">
        <v>0</v>
      </c>
      <c r="T82" s="7"/>
      <c r="U82" s="176">
        <v>0</v>
      </c>
      <c r="V82" s="58"/>
      <c r="X82" s="56"/>
      <c r="Y82" s="178">
        <v>0</v>
      </c>
      <c r="Z82" s="178">
        <v>0</v>
      </c>
      <c r="AA82" s="178">
        <v>0</v>
      </c>
      <c r="AB82" s="178">
        <v>0</v>
      </c>
      <c r="AC82" s="178">
        <v>0</v>
      </c>
      <c r="AD82" s="178">
        <v>0</v>
      </c>
      <c r="AE82" s="178">
        <v>0</v>
      </c>
      <c r="AF82" s="178">
        <v>0</v>
      </c>
      <c r="AG82" s="178">
        <v>0</v>
      </c>
      <c r="AH82" s="178">
        <v>0</v>
      </c>
      <c r="AI82" s="178">
        <v>0</v>
      </c>
      <c r="AJ82" s="178">
        <v>0</v>
      </c>
      <c r="AK82" s="58"/>
      <c r="AL82" s="45">
        <f t="shared" si="7"/>
        <v>0</v>
      </c>
    </row>
    <row r="83" spans="2:38" ht="15" customHeight="1" x14ac:dyDescent="0.25">
      <c r="B83" s="56"/>
      <c r="C83" s="4" t="s">
        <v>626</v>
      </c>
      <c r="E83" s="445"/>
      <c r="G83" s="457"/>
      <c r="H83" s="7"/>
      <c r="I83" s="457"/>
      <c r="J83" s="7"/>
      <c r="K83" s="457"/>
      <c r="L83" s="7"/>
      <c r="M83" s="457"/>
      <c r="N83" s="7"/>
      <c r="O83" s="457"/>
      <c r="P83" s="7"/>
      <c r="Q83" s="457"/>
      <c r="R83" s="7"/>
      <c r="S83" s="457"/>
      <c r="T83" s="7"/>
      <c r="U83" s="457"/>
      <c r="V83" s="58"/>
      <c r="X83" s="56"/>
      <c r="Y83" s="228"/>
      <c r="Z83" s="228"/>
      <c r="AA83" s="228"/>
      <c r="AB83" s="228"/>
      <c r="AC83" s="228"/>
      <c r="AD83" s="228"/>
      <c r="AE83" s="228"/>
      <c r="AF83" s="228"/>
      <c r="AG83" s="228"/>
      <c r="AH83" s="228"/>
      <c r="AI83" s="228"/>
      <c r="AJ83" s="228"/>
      <c r="AK83" s="58"/>
      <c r="AL83" s="45"/>
    </row>
    <row r="84" spans="2:38" ht="15" customHeight="1" x14ac:dyDescent="0.25">
      <c r="B84" s="56"/>
      <c r="C84" s="448" t="s">
        <v>249</v>
      </c>
      <c r="E84" s="177">
        <v>0</v>
      </c>
      <c r="G84" s="457"/>
      <c r="H84" s="7"/>
      <c r="I84" s="457"/>
      <c r="J84" s="7"/>
      <c r="K84" s="457"/>
      <c r="L84" s="7"/>
      <c r="M84" s="457"/>
      <c r="N84" s="7"/>
      <c r="O84" s="457"/>
      <c r="P84" s="7"/>
      <c r="Q84" s="458">
        <v>1</v>
      </c>
      <c r="R84" s="457"/>
      <c r="S84" s="457"/>
      <c r="T84" s="457"/>
      <c r="U84" s="457"/>
      <c r="V84" s="58"/>
      <c r="X84" s="56"/>
      <c r="Y84" s="228"/>
      <c r="Z84" s="228"/>
      <c r="AA84" s="449">
        <v>1</v>
      </c>
      <c r="AB84" s="228"/>
      <c r="AC84" s="228"/>
      <c r="AD84" s="228"/>
      <c r="AE84" s="228"/>
      <c r="AF84" s="228"/>
      <c r="AG84" s="228"/>
      <c r="AH84" s="228"/>
      <c r="AI84" s="228"/>
      <c r="AJ84" s="228"/>
      <c r="AK84" s="58"/>
      <c r="AL84" s="45">
        <f t="shared" ref="AL84:AL88" si="8">SUM(Y84:AJ84)</f>
        <v>1</v>
      </c>
    </row>
    <row r="85" spans="2:38" ht="15" customHeight="1" x14ac:dyDescent="0.25">
      <c r="B85" s="56"/>
      <c r="C85" s="448" t="s">
        <v>248</v>
      </c>
      <c r="E85" s="177">
        <v>0</v>
      </c>
      <c r="G85" s="176">
        <v>0</v>
      </c>
      <c r="H85" s="7"/>
      <c r="I85" s="176">
        <v>0</v>
      </c>
      <c r="J85" s="7"/>
      <c r="K85" s="176">
        <v>0</v>
      </c>
      <c r="L85" s="7"/>
      <c r="M85" s="176">
        <v>0</v>
      </c>
      <c r="N85" s="7"/>
      <c r="O85" s="176">
        <v>0</v>
      </c>
      <c r="P85" s="7"/>
      <c r="Q85" s="176">
        <v>0</v>
      </c>
      <c r="R85" s="7"/>
      <c r="S85" s="176">
        <v>0</v>
      </c>
      <c r="T85" s="7"/>
      <c r="U85" s="176">
        <v>0</v>
      </c>
      <c r="V85" s="58"/>
      <c r="X85" s="56"/>
      <c r="Y85" s="228"/>
      <c r="Z85" s="228"/>
      <c r="AA85" s="449">
        <v>1</v>
      </c>
      <c r="AB85" s="228"/>
      <c r="AC85" s="228"/>
      <c r="AD85" s="228"/>
      <c r="AE85" s="228"/>
      <c r="AF85" s="228"/>
      <c r="AG85" s="228"/>
      <c r="AH85" s="228"/>
      <c r="AI85" s="228"/>
      <c r="AJ85" s="228"/>
      <c r="AK85" s="58"/>
      <c r="AL85" s="45">
        <f t="shared" si="8"/>
        <v>1</v>
      </c>
    </row>
    <row r="86" spans="2:38" ht="15" customHeight="1" x14ac:dyDescent="0.25">
      <c r="B86" s="56"/>
      <c r="C86" s="4" t="s">
        <v>166</v>
      </c>
      <c r="E86" s="177">
        <v>0</v>
      </c>
      <c r="V86" s="58"/>
      <c r="X86" s="56"/>
      <c r="Y86" s="178">
        <v>0</v>
      </c>
      <c r="Z86" s="178">
        <v>0</v>
      </c>
      <c r="AA86" s="178">
        <v>0</v>
      </c>
      <c r="AB86" s="178">
        <v>0</v>
      </c>
      <c r="AC86" s="178">
        <v>0</v>
      </c>
      <c r="AD86" s="178">
        <v>0</v>
      </c>
      <c r="AE86" s="178">
        <v>0</v>
      </c>
      <c r="AF86" s="178">
        <v>0</v>
      </c>
      <c r="AG86" s="178">
        <v>0</v>
      </c>
      <c r="AH86" s="178">
        <v>0</v>
      </c>
      <c r="AI86" s="178">
        <v>0</v>
      </c>
      <c r="AJ86" s="178">
        <v>0</v>
      </c>
      <c r="AK86" s="58"/>
      <c r="AL86" s="45">
        <f t="shared" si="8"/>
        <v>0</v>
      </c>
    </row>
    <row r="87" spans="2:38" ht="15" customHeight="1" x14ac:dyDescent="0.25">
      <c r="B87" s="56"/>
      <c r="C87" s="4" t="s">
        <v>379</v>
      </c>
      <c r="E87" s="177">
        <v>0</v>
      </c>
      <c r="V87" s="58"/>
      <c r="X87" s="56"/>
      <c r="Y87" s="178">
        <v>0</v>
      </c>
      <c r="Z87" s="178">
        <v>0</v>
      </c>
      <c r="AA87" s="178">
        <v>0</v>
      </c>
      <c r="AB87" s="178">
        <v>0</v>
      </c>
      <c r="AC87" s="178">
        <v>0</v>
      </c>
      <c r="AD87" s="178">
        <v>0</v>
      </c>
      <c r="AE87" s="178">
        <v>0</v>
      </c>
      <c r="AF87" s="178">
        <v>0</v>
      </c>
      <c r="AG87" s="178">
        <v>0</v>
      </c>
      <c r="AH87" s="178">
        <v>0</v>
      </c>
      <c r="AI87" s="178">
        <v>0</v>
      </c>
      <c r="AJ87" s="178">
        <v>0</v>
      </c>
      <c r="AK87" s="58"/>
      <c r="AL87" s="45">
        <f t="shared" si="8"/>
        <v>0</v>
      </c>
    </row>
    <row r="88" spans="2:38" ht="15" customHeight="1" x14ac:dyDescent="0.25">
      <c r="B88" s="56"/>
      <c r="C88" s="4" t="s">
        <v>561</v>
      </c>
      <c r="E88" s="177">
        <v>0</v>
      </c>
      <c r="V88" s="58"/>
      <c r="X88" s="56"/>
      <c r="Y88" s="178">
        <v>0</v>
      </c>
      <c r="Z88" s="178">
        <v>0</v>
      </c>
      <c r="AA88" s="178">
        <v>0</v>
      </c>
      <c r="AB88" s="178">
        <v>0</v>
      </c>
      <c r="AC88" s="178">
        <v>0</v>
      </c>
      <c r="AD88" s="178">
        <v>0</v>
      </c>
      <c r="AE88" s="178">
        <v>0</v>
      </c>
      <c r="AF88" s="178">
        <v>0</v>
      </c>
      <c r="AG88" s="178">
        <v>0</v>
      </c>
      <c r="AH88" s="178">
        <v>0</v>
      </c>
      <c r="AI88" s="178">
        <v>0</v>
      </c>
      <c r="AJ88" s="178">
        <v>0</v>
      </c>
      <c r="AK88" s="58"/>
      <c r="AL88" s="45">
        <f t="shared" si="8"/>
        <v>0</v>
      </c>
    </row>
    <row r="89" spans="2:38" ht="15" customHeight="1" x14ac:dyDescent="0.25">
      <c r="B89" s="56"/>
      <c r="C89" s="4" t="s">
        <v>282</v>
      </c>
      <c r="E89" s="177">
        <v>0</v>
      </c>
      <c r="V89" s="58"/>
      <c r="X89" s="56"/>
      <c r="Y89" s="178">
        <v>0</v>
      </c>
      <c r="Z89" s="178">
        <v>0</v>
      </c>
      <c r="AA89" s="178">
        <v>0</v>
      </c>
      <c r="AB89" s="178">
        <v>0</v>
      </c>
      <c r="AC89" s="178">
        <v>0</v>
      </c>
      <c r="AD89" s="178">
        <v>0</v>
      </c>
      <c r="AE89" s="178">
        <v>0</v>
      </c>
      <c r="AF89" s="178">
        <v>0</v>
      </c>
      <c r="AG89" s="178">
        <v>0</v>
      </c>
      <c r="AH89" s="178">
        <v>0</v>
      </c>
      <c r="AI89" s="178">
        <v>0</v>
      </c>
      <c r="AJ89" s="178">
        <v>0</v>
      </c>
      <c r="AK89" s="58"/>
      <c r="AL89" s="45">
        <f t="shared" ref="AL89:AL93" si="9">SUM(Y89:AJ89)</f>
        <v>0</v>
      </c>
    </row>
    <row r="90" spans="2:38" ht="15" customHeight="1" x14ac:dyDescent="0.25">
      <c r="B90" s="56"/>
      <c r="C90" s="4" t="s">
        <v>562</v>
      </c>
      <c r="V90" s="58"/>
      <c r="X90" s="56"/>
      <c r="AK90" s="58"/>
      <c r="AL90" s="4"/>
    </row>
    <row r="91" spans="2:38" ht="15" customHeight="1" x14ac:dyDescent="0.25">
      <c r="B91" s="56"/>
      <c r="C91" s="446" t="s">
        <v>564</v>
      </c>
      <c r="E91" s="177">
        <v>0</v>
      </c>
      <c r="V91" s="58"/>
      <c r="X91" s="56"/>
      <c r="Y91" s="178">
        <v>0</v>
      </c>
      <c r="Z91" s="178">
        <v>0</v>
      </c>
      <c r="AA91" s="178">
        <v>0</v>
      </c>
      <c r="AB91" s="178">
        <v>0</v>
      </c>
      <c r="AC91" s="178">
        <v>0</v>
      </c>
      <c r="AD91" s="178">
        <v>0</v>
      </c>
      <c r="AE91" s="178">
        <v>0</v>
      </c>
      <c r="AF91" s="178">
        <v>0</v>
      </c>
      <c r="AG91" s="178">
        <v>0</v>
      </c>
      <c r="AH91" s="178">
        <v>0</v>
      </c>
      <c r="AI91" s="178">
        <v>0</v>
      </c>
      <c r="AJ91" s="178">
        <v>0</v>
      </c>
      <c r="AK91" s="58"/>
      <c r="AL91" s="45">
        <f t="shared" si="9"/>
        <v>0</v>
      </c>
    </row>
    <row r="92" spans="2:38" ht="15" customHeight="1" x14ac:dyDescent="0.25">
      <c r="B92" s="56"/>
      <c r="C92" s="446" t="s">
        <v>565</v>
      </c>
      <c r="E92" s="177">
        <v>0</v>
      </c>
      <c r="V92" s="58"/>
      <c r="X92" s="56"/>
      <c r="Y92" s="178">
        <v>0</v>
      </c>
      <c r="Z92" s="178">
        <v>0</v>
      </c>
      <c r="AA92" s="178">
        <v>0</v>
      </c>
      <c r="AB92" s="178">
        <v>0</v>
      </c>
      <c r="AC92" s="178">
        <v>0</v>
      </c>
      <c r="AD92" s="178">
        <v>0</v>
      </c>
      <c r="AE92" s="178">
        <v>0</v>
      </c>
      <c r="AF92" s="178">
        <v>0</v>
      </c>
      <c r="AG92" s="178">
        <v>0</v>
      </c>
      <c r="AH92" s="178">
        <v>0</v>
      </c>
      <c r="AI92" s="178">
        <v>0</v>
      </c>
      <c r="AJ92" s="178">
        <v>0</v>
      </c>
      <c r="AK92" s="58"/>
      <c r="AL92" s="45">
        <f t="shared" si="9"/>
        <v>0</v>
      </c>
    </row>
    <row r="93" spans="2:38" ht="15" customHeight="1" x14ac:dyDescent="0.25">
      <c r="B93" s="56"/>
      <c r="C93" s="446" t="s">
        <v>563</v>
      </c>
      <c r="E93" s="177">
        <v>0</v>
      </c>
      <c r="V93" s="58"/>
      <c r="X93" s="56"/>
      <c r="Y93" s="178">
        <v>0</v>
      </c>
      <c r="Z93" s="178">
        <v>0</v>
      </c>
      <c r="AA93" s="178">
        <v>0</v>
      </c>
      <c r="AB93" s="178">
        <v>0</v>
      </c>
      <c r="AC93" s="178">
        <v>0</v>
      </c>
      <c r="AD93" s="178">
        <v>0</v>
      </c>
      <c r="AE93" s="178">
        <v>0</v>
      </c>
      <c r="AF93" s="178">
        <v>0</v>
      </c>
      <c r="AG93" s="178">
        <v>0</v>
      </c>
      <c r="AH93" s="178">
        <v>0</v>
      </c>
      <c r="AI93" s="178">
        <v>0</v>
      </c>
      <c r="AJ93" s="178">
        <v>0</v>
      </c>
      <c r="AK93" s="58"/>
      <c r="AL93" s="45">
        <f t="shared" si="9"/>
        <v>0</v>
      </c>
    </row>
    <row r="94" spans="2:38" ht="15" customHeight="1" x14ac:dyDescent="0.25">
      <c r="B94" s="56"/>
      <c r="C94" s="447" t="s">
        <v>3</v>
      </c>
      <c r="E94" s="177">
        <v>0</v>
      </c>
      <c r="V94" s="58"/>
      <c r="X94" s="56"/>
      <c r="Y94" s="178">
        <v>0</v>
      </c>
      <c r="Z94" s="178">
        <v>0</v>
      </c>
      <c r="AA94" s="178">
        <v>0</v>
      </c>
      <c r="AB94" s="178">
        <v>0</v>
      </c>
      <c r="AC94" s="178">
        <v>0</v>
      </c>
      <c r="AD94" s="178">
        <v>0</v>
      </c>
      <c r="AE94" s="178">
        <v>0</v>
      </c>
      <c r="AF94" s="178">
        <v>0</v>
      </c>
      <c r="AG94" s="178">
        <v>0</v>
      </c>
      <c r="AH94" s="178">
        <v>0</v>
      </c>
      <c r="AI94" s="178">
        <v>0</v>
      </c>
      <c r="AJ94" s="178">
        <v>0</v>
      </c>
      <c r="AK94" s="58"/>
      <c r="AL94" s="45">
        <f t="shared" ref="AL94:AL95" si="10">SUM(Y94:AJ94)</f>
        <v>0</v>
      </c>
    </row>
    <row r="95" spans="2:38" ht="15" customHeight="1" x14ac:dyDescent="0.25">
      <c r="B95" s="56"/>
      <c r="C95" s="447" t="s">
        <v>3</v>
      </c>
      <c r="E95" s="177">
        <v>0</v>
      </c>
      <c r="V95" s="58"/>
      <c r="X95" s="56"/>
      <c r="Y95" s="178">
        <v>0</v>
      </c>
      <c r="Z95" s="178">
        <v>0</v>
      </c>
      <c r="AA95" s="178">
        <v>0</v>
      </c>
      <c r="AB95" s="178">
        <v>0</v>
      </c>
      <c r="AC95" s="178">
        <v>0</v>
      </c>
      <c r="AD95" s="178">
        <v>0</v>
      </c>
      <c r="AE95" s="178">
        <v>0</v>
      </c>
      <c r="AF95" s="178">
        <v>0</v>
      </c>
      <c r="AG95" s="178">
        <v>0</v>
      </c>
      <c r="AH95" s="178">
        <v>0</v>
      </c>
      <c r="AI95" s="178">
        <v>0</v>
      </c>
      <c r="AJ95" s="178">
        <v>0</v>
      </c>
      <c r="AK95" s="58"/>
      <c r="AL95" s="45">
        <f t="shared" si="10"/>
        <v>0</v>
      </c>
    </row>
    <row r="96" spans="2:38" ht="5.0999999999999996" customHeight="1" thickBot="1" x14ac:dyDescent="0.3">
      <c r="B96" s="59"/>
      <c r="C96" s="6"/>
      <c r="D96" s="6"/>
      <c r="E96" s="6"/>
      <c r="F96" s="6"/>
      <c r="G96" s="6"/>
      <c r="H96" s="6"/>
      <c r="I96" s="6"/>
      <c r="J96" s="6"/>
      <c r="K96" s="6"/>
      <c r="L96" s="6"/>
      <c r="M96" s="6"/>
      <c r="N96" s="6"/>
      <c r="O96" s="6"/>
      <c r="P96" s="6"/>
      <c r="Q96" s="6"/>
      <c r="R96" s="6"/>
      <c r="S96" s="6"/>
      <c r="T96" s="6"/>
      <c r="U96" s="6"/>
      <c r="V96" s="60"/>
      <c r="X96" s="59"/>
      <c r="Y96" s="6"/>
      <c r="Z96" s="6"/>
      <c r="AA96" s="6"/>
      <c r="AB96" s="6"/>
      <c r="AC96" s="6"/>
      <c r="AD96" s="6"/>
      <c r="AE96" s="6"/>
      <c r="AF96" s="6"/>
      <c r="AG96" s="6"/>
      <c r="AH96" s="6"/>
      <c r="AI96" s="6"/>
      <c r="AJ96" s="6"/>
      <c r="AK96" s="60"/>
    </row>
    <row r="97" spans="2:37" ht="15" customHeight="1" x14ac:dyDescent="0.25">
      <c r="E97" s="77"/>
    </row>
    <row r="98" spans="2:37" ht="15" customHeight="1" x14ac:dyDescent="0.25">
      <c r="B98" s="514" t="s">
        <v>613</v>
      </c>
      <c r="C98" s="514"/>
      <c r="D98" s="514"/>
      <c r="E98" s="514"/>
      <c r="F98" s="514"/>
      <c r="G98" s="514"/>
      <c r="H98" s="514"/>
      <c r="I98" s="514"/>
      <c r="J98" s="514"/>
      <c r="K98" s="514"/>
      <c r="L98" s="514"/>
      <c r="M98" s="514"/>
      <c r="N98" s="514"/>
      <c r="O98" s="514"/>
      <c r="P98" s="514"/>
      <c r="Q98" s="514"/>
      <c r="R98" s="514"/>
      <c r="S98" s="514"/>
      <c r="T98" s="514"/>
      <c r="U98" s="514"/>
      <c r="V98" s="514"/>
      <c r="W98" s="514"/>
      <c r="X98" s="514"/>
      <c r="Y98" s="514"/>
      <c r="Z98" s="514"/>
      <c r="AA98" s="514"/>
      <c r="AB98" s="514"/>
      <c r="AC98" s="514"/>
      <c r="AD98" s="514"/>
      <c r="AE98" s="514"/>
      <c r="AF98" s="514"/>
      <c r="AG98" s="514"/>
      <c r="AH98" s="514"/>
      <c r="AI98" s="514"/>
      <c r="AJ98" s="514"/>
      <c r="AK98" s="514"/>
    </row>
  </sheetData>
  <sheetProtection algorithmName="SHA-512" hashValue="qAPiThPtbsr6eKG0i0MWbWT+XUj3nyhDvK7/pTMqRuAYeB8KE5mv8B03Xwsc+kekyDByzG7FLNiKkk4vmwQw6Q==" saltValue="7SVqErP4gFdhoE9Bt/T2xA==" spinCount="100000" sheet="1" objects="1" scenarios="1"/>
  <mergeCells count="91">
    <mergeCell ref="B98:AK98"/>
    <mergeCell ref="Y76:AJ76"/>
    <mergeCell ref="O77:O79"/>
    <mergeCell ref="Q77:Q79"/>
    <mergeCell ref="S77:S79"/>
    <mergeCell ref="U77:U79"/>
    <mergeCell ref="G76:U76"/>
    <mergeCell ref="E77:E79"/>
    <mergeCell ref="G77:G79"/>
    <mergeCell ref="I77:I79"/>
    <mergeCell ref="K77:K79"/>
    <mergeCell ref="M77:M79"/>
    <mergeCell ref="C24:G24"/>
    <mergeCell ref="C25:G25"/>
    <mergeCell ref="C23:G23"/>
    <mergeCell ref="U64:U66"/>
    <mergeCell ref="G63:U63"/>
    <mergeCell ref="C44:U44"/>
    <mergeCell ref="C27:G27"/>
    <mergeCell ref="C28:G28"/>
    <mergeCell ref="C29:G29"/>
    <mergeCell ref="K46:K48"/>
    <mergeCell ref="M46:M48"/>
    <mergeCell ref="O46:O48"/>
    <mergeCell ref="Q46:Q48"/>
    <mergeCell ref="G46:G48"/>
    <mergeCell ref="O38:Q38"/>
    <mergeCell ref="C38:G38"/>
    <mergeCell ref="O35:Q35"/>
    <mergeCell ref="O24:Q24"/>
    <mergeCell ref="O25:Q25"/>
    <mergeCell ref="O27:Q27"/>
    <mergeCell ref="O28:Q28"/>
    <mergeCell ref="O29:Q29"/>
    <mergeCell ref="O34:Q34"/>
    <mergeCell ref="O30:Q30"/>
    <mergeCell ref="C4:M4"/>
    <mergeCell ref="O4:Q4"/>
    <mergeCell ref="C6:M6"/>
    <mergeCell ref="O6:Q6"/>
    <mergeCell ref="O22:Q22"/>
    <mergeCell ref="C12:P13"/>
    <mergeCell ref="C5:M5"/>
    <mergeCell ref="O5:Q5"/>
    <mergeCell ref="O19:Q19"/>
    <mergeCell ref="O20:Q20"/>
    <mergeCell ref="O21:Q21"/>
    <mergeCell ref="E46:E48"/>
    <mergeCell ref="C33:P33"/>
    <mergeCell ref="C30:G30"/>
    <mergeCell ref="C31:G31"/>
    <mergeCell ref="C32:G32"/>
    <mergeCell ref="C34:G34"/>
    <mergeCell ref="C35:G35"/>
    <mergeCell ref="C39:G39"/>
    <mergeCell ref="C36:G36"/>
    <mergeCell ref="C37:G37"/>
    <mergeCell ref="O31:Q31"/>
    <mergeCell ref="O32:Q32"/>
    <mergeCell ref="O36:Q36"/>
    <mergeCell ref="O37:Q37"/>
    <mergeCell ref="I46:I48"/>
    <mergeCell ref="O39:Q39"/>
    <mergeCell ref="Y44:AJ44"/>
    <mergeCell ref="Q64:Q66"/>
    <mergeCell ref="K64:K66"/>
    <mergeCell ref="M64:M66"/>
    <mergeCell ref="O64:O66"/>
    <mergeCell ref="Y63:AJ63"/>
    <mergeCell ref="G64:G66"/>
    <mergeCell ref="I64:I66"/>
    <mergeCell ref="S46:S48"/>
    <mergeCell ref="U46:U48"/>
    <mergeCell ref="G45:U45"/>
    <mergeCell ref="S64:S66"/>
    <mergeCell ref="Y11:AJ11"/>
    <mergeCell ref="C17:P17"/>
    <mergeCell ref="C26:Q26"/>
    <mergeCell ref="O7:Q7"/>
    <mergeCell ref="O14:Q14"/>
    <mergeCell ref="O15:Q15"/>
    <mergeCell ref="O16:Q16"/>
    <mergeCell ref="O23:Q23"/>
    <mergeCell ref="O18:Q18"/>
    <mergeCell ref="C7:M7"/>
    <mergeCell ref="C18:G18"/>
    <mergeCell ref="C19:G19"/>
    <mergeCell ref="C20:G20"/>
    <mergeCell ref="C21:G21"/>
    <mergeCell ref="C22:G22"/>
    <mergeCell ref="Y6:AK7"/>
  </mergeCells>
  <printOptions horizontalCentered="1"/>
  <pageMargins left="0.45" right="0.45" top="1" bottom="0.5" header="0" footer="0"/>
  <pageSetup scale="72" orientation="landscape" r:id="rId1"/>
  <rowBreaks count="3" manualBreakCount="3">
    <brk id="40" max="16383" man="1"/>
    <brk id="73" min="1" max="37" man="1"/>
    <brk id="96"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C76"/>
  <sheetViews>
    <sheetView showGridLines="0" showRowColHeaders="0" zoomScaleNormal="100" workbookViewId="0">
      <selection activeCell="A2" sqref="A2"/>
    </sheetView>
  </sheetViews>
  <sheetFormatPr defaultColWidth="8.85546875" defaultRowHeight="15" x14ac:dyDescent="0.25"/>
  <cols>
    <col min="1" max="1" width="4.7109375" style="1" customWidth="1"/>
    <col min="2" max="2" width="1.7109375" style="1" customWidth="1"/>
    <col min="3" max="3" width="25.7109375" style="1" customWidth="1"/>
    <col min="4" max="4" width="0.85546875" style="1" customWidth="1"/>
    <col min="5" max="5" width="10.7109375" style="1" customWidth="1"/>
    <col min="6" max="6" width="0.85546875" style="1" customWidth="1"/>
    <col min="7" max="7" width="10.7109375" style="1" customWidth="1"/>
    <col min="8" max="8" width="0.85546875" style="1" customWidth="1"/>
    <col min="9" max="10" width="10.7109375" style="1" customWidth="1"/>
    <col min="11" max="11" width="1.7109375" style="1" customWidth="1"/>
    <col min="12" max="12" width="4.7109375" style="1" customWidth="1"/>
    <col min="13" max="13" width="1.7109375" style="1" customWidth="1"/>
    <col min="14" max="14" width="25.7109375" style="1" customWidth="1"/>
    <col min="15" max="15" width="0.85546875" style="1" customWidth="1"/>
    <col min="16" max="16" width="10.7109375" style="1" customWidth="1"/>
    <col min="17" max="17" width="0.85546875" style="1" customWidth="1"/>
    <col min="18" max="18" width="10.7109375" style="1" customWidth="1"/>
    <col min="19" max="19" width="0.85546875" style="1" customWidth="1"/>
    <col min="20" max="21" width="10.7109375" style="1" customWidth="1"/>
    <col min="22" max="22" width="1.7109375" style="1" customWidth="1"/>
    <col min="23" max="23" width="4.7109375" style="1" customWidth="1"/>
    <col min="24" max="24" width="1.7109375" style="1" customWidth="1"/>
    <col min="25" max="25" width="25.7109375" style="1" customWidth="1"/>
    <col min="26" max="26" width="0.85546875" style="1" customWidth="1"/>
    <col min="27" max="27" width="10.7109375" style="1" customWidth="1"/>
    <col min="28" max="28" width="0.85546875" style="1" customWidth="1"/>
    <col min="29" max="29" width="10.7109375" style="1" customWidth="1"/>
    <col min="30" max="30" width="0.85546875" style="1" customWidth="1"/>
    <col min="31" max="32" width="10.7109375" style="1" customWidth="1"/>
    <col min="33" max="33" width="1.7109375" style="1" customWidth="1"/>
    <col min="34" max="34" width="4.7109375" style="1" customWidth="1"/>
    <col min="35" max="35" width="1.7109375" style="1" customWidth="1"/>
    <col min="36" max="36" width="25.7109375" style="1" customWidth="1"/>
    <col min="37" max="37" width="0.85546875" style="1" customWidth="1"/>
    <col min="38" max="38" width="10.7109375" style="1" customWidth="1"/>
    <col min="39" max="39" width="0.85546875" style="1" customWidth="1"/>
    <col min="40" max="40" width="10.7109375" style="1" customWidth="1"/>
    <col min="41" max="41" width="0.85546875" style="1" customWidth="1"/>
    <col min="42" max="43" width="10.7109375" style="1" customWidth="1"/>
    <col min="44" max="44" width="1.7109375" style="1" customWidth="1"/>
    <col min="45" max="45" width="4.7109375" style="1" customWidth="1"/>
    <col min="46" max="46" width="1.7109375" style="1" customWidth="1"/>
    <col min="47" max="47" width="25.7109375" style="1" customWidth="1"/>
    <col min="48" max="48" width="0.85546875" style="1" customWidth="1"/>
    <col min="49" max="49" width="10.7109375" style="1" customWidth="1"/>
    <col min="50" max="50" width="0.85546875" style="1" customWidth="1"/>
    <col min="51" max="51" width="10.7109375" style="1" customWidth="1"/>
    <col min="52" max="52" width="0.85546875" style="1" customWidth="1"/>
    <col min="53" max="54" width="10.7109375" style="1" customWidth="1"/>
    <col min="55" max="55" width="1.7109375" style="1" customWidth="1"/>
    <col min="56" max="16384" width="8.85546875" style="1"/>
  </cols>
  <sheetData>
    <row r="2" spans="2:55" ht="60" customHeight="1" x14ac:dyDescent="0.25">
      <c r="C2" s="515" t="s">
        <v>476</v>
      </c>
      <c r="D2" s="515"/>
      <c r="E2" s="515"/>
      <c r="F2" s="515"/>
      <c r="G2" s="515"/>
      <c r="H2" s="515"/>
      <c r="I2" s="515"/>
      <c r="J2" s="515"/>
      <c r="K2" s="472"/>
      <c r="L2" s="472"/>
      <c r="M2" s="472"/>
      <c r="N2" s="472"/>
      <c r="O2" s="472"/>
      <c r="P2" s="472"/>
      <c r="Q2" s="472"/>
      <c r="R2" s="472"/>
      <c r="S2" s="472"/>
      <c r="T2" s="472"/>
      <c r="U2" s="472"/>
    </row>
    <row r="3" spans="2:55" ht="15" customHeight="1" x14ac:dyDescent="0.25"/>
    <row r="4" spans="2:55" ht="15" customHeight="1" thickBot="1" x14ac:dyDescent="0.3">
      <c r="B4" s="305"/>
      <c r="C4" s="306" t="s">
        <v>458</v>
      </c>
      <c r="D4" s="307"/>
      <c r="E4" s="307"/>
      <c r="F4" s="307"/>
      <c r="G4" s="307"/>
      <c r="H4" s="307"/>
      <c r="I4" s="518" t="str">
        <f>'Basic Information'!$D$10</f>
        <v>Crop</v>
      </c>
      <c r="J4" s="518"/>
      <c r="K4" s="305"/>
      <c r="M4" s="305"/>
      <c r="N4" s="306" t="s">
        <v>459</v>
      </c>
      <c r="O4" s="307"/>
      <c r="P4" s="307"/>
      <c r="Q4" s="307"/>
      <c r="R4" s="307"/>
      <c r="S4" s="307"/>
      <c r="T4" s="518" t="str">
        <f>'Basic Information'!$D$12</f>
        <v>Crop</v>
      </c>
      <c r="U4" s="518"/>
      <c r="V4" s="305"/>
      <c r="X4" s="305"/>
      <c r="Y4" s="306" t="s">
        <v>462</v>
      </c>
      <c r="Z4" s="307"/>
      <c r="AA4" s="307"/>
      <c r="AB4" s="307"/>
      <c r="AC4" s="307"/>
      <c r="AD4" s="307"/>
      <c r="AE4" s="518" t="str">
        <f>'Basic Information'!D14</f>
        <v>Crop</v>
      </c>
      <c r="AF4" s="518"/>
      <c r="AG4" s="305"/>
      <c r="AI4" s="305"/>
      <c r="AJ4" s="306" t="s">
        <v>461</v>
      </c>
      <c r="AK4" s="307"/>
      <c r="AL4" s="307"/>
      <c r="AM4" s="307"/>
      <c r="AN4" s="307"/>
      <c r="AO4" s="307"/>
      <c r="AP4" s="518" t="str">
        <f>'Basic Information'!$D$16</f>
        <v>Crop</v>
      </c>
      <c r="AQ4" s="518"/>
      <c r="AR4" s="305"/>
      <c r="AT4" s="305"/>
      <c r="AU4" s="306" t="s">
        <v>460</v>
      </c>
      <c r="AV4" s="307"/>
      <c r="AW4" s="307"/>
      <c r="AX4" s="307"/>
      <c r="AY4" s="307"/>
      <c r="AZ4" s="307"/>
      <c r="BA4" s="518" t="str">
        <f>'Basic Information'!$D$18</f>
        <v>Crop</v>
      </c>
      <c r="BB4" s="518"/>
      <c r="BC4" s="305"/>
    </row>
    <row r="5" spans="2:55" ht="15" customHeight="1" x14ac:dyDescent="0.25">
      <c r="B5" s="296"/>
      <c r="C5" s="297"/>
      <c r="D5" s="297"/>
      <c r="E5" s="297"/>
      <c r="F5" s="297"/>
      <c r="G5" s="298" t="s">
        <v>472</v>
      </c>
      <c r="H5" s="297"/>
      <c r="I5" s="298" t="s">
        <v>471</v>
      </c>
      <c r="J5" s="298" t="s">
        <v>472</v>
      </c>
      <c r="K5" s="299"/>
      <c r="M5" s="296"/>
      <c r="N5" s="297"/>
      <c r="O5" s="297"/>
      <c r="P5" s="297"/>
      <c r="Q5" s="297"/>
      <c r="R5" s="298" t="s">
        <v>472</v>
      </c>
      <c r="S5" s="297"/>
      <c r="T5" s="298" t="s">
        <v>471</v>
      </c>
      <c r="U5" s="298" t="s">
        <v>472</v>
      </c>
      <c r="V5" s="299"/>
      <c r="X5" s="296"/>
      <c r="Y5" s="297"/>
      <c r="Z5" s="297"/>
      <c r="AA5" s="297"/>
      <c r="AB5" s="297"/>
      <c r="AC5" s="298" t="s">
        <v>472</v>
      </c>
      <c r="AD5" s="297"/>
      <c r="AE5" s="298" t="s">
        <v>471</v>
      </c>
      <c r="AF5" s="298" t="s">
        <v>472</v>
      </c>
      <c r="AG5" s="299"/>
      <c r="AI5" s="296"/>
      <c r="AJ5" s="297"/>
      <c r="AK5" s="297"/>
      <c r="AL5" s="297"/>
      <c r="AM5" s="297"/>
      <c r="AN5" s="298" t="s">
        <v>472</v>
      </c>
      <c r="AO5" s="297"/>
      <c r="AP5" s="298" t="s">
        <v>471</v>
      </c>
      <c r="AQ5" s="298" t="s">
        <v>472</v>
      </c>
      <c r="AR5" s="299"/>
      <c r="AT5" s="296"/>
      <c r="AU5" s="297"/>
      <c r="AV5" s="297"/>
      <c r="AW5" s="297"/>
      <c r="AX5" s="297"/>
      <c r="AY5" s="298" t="s">
        <v>472</v>
      </c>
      <c r="AZ5" s="297"/>
      <c r="BA5" s="298" t="s">
        <v>471</v>
      </c>
      <c r="BB5" s="298" t="s">
        <v>472</v>
      </c>
      <c r="BC5" s="299"/>
    </row>
    <row r="6" spans="2:55" ht="15" customHeight="1" thickBot="1" x14ac:dyDescent="0.3">
      <c r="B6" s="300"/>
      <c r="C6" s="240" t="s">
        <v>470</v>
      </c>
      <c r="D6" s="240"/>
      <c r="E6" s="295" t="s">
        <v>471</v>
      </c>
      <c r="F6" s="240"/>
      <c r="G6" s="295" t="s">
        <v>404</v>
      </c>
      <c r="H6" s="240"/>
      <c r="I6" s="295" t="s">
        <v>391</v>
      </c>
      <c r="J6" s="295" t="s">
        <v>391</v>
      </c>
      <c r="K6" s="301"/>
      <c r="M6" s="300"/>
      <c r="N6" s="240" t="s">
        <v>470</v>
      </c>
      <c r="O6" s="240"/>
      <c r="P6" s="295" t="s">
        <v>471</v>
      </c>
      <c r="Q6" s="240"/>
      <c r="R6" s="295" t="s">
        <v>404</v>
      </c>
      <c r="S6" s="240"/>
      <c r="T6" s="295" t="s">
        <v>391</v>
      </c>
      <c r="U6" s="295" t="s">
        <v>391</v>
      </c>
      <c r="V6" s="301"/>
      <c r="X6" s="300"/>
      <c r="Y6" s="240" t="s">
        <v>470</v>
      </c>
      <c r="Z6" s="240"/>
      <c r="AA6" s="295" t="s">
        <v>471</v>
      </c>
      <c r="AB6" s="240"/>
      <c r="AC6" s="295" t="s">
        <v>404</v>
      </c>
      <c r="AD6" s="240"/>
      <c r="AE6" s="295" t="s">
        <v>391</v>
      </c>
      <c r="AF6" s="295" t="s">
        <v>391</v>
      </c>
      <c r="AG6" s="301"/>
      <c r="AI6" s="300"/>
      <c r="AJ6" s="240" t="s">
        <v>470</v>
      </c>
      <c r="AK6" s="240"/>
      <c r="AL6" s="295" t="s">
        <v>471</v>
      </c>
      <c r="AM6" s="240"/>
      <c r="AN6" s="295" t="s">
        <v>404</v>
      </c>
      <c r="AO6" s="240"/>
      <c r="AP6" s="295" t="s">
        <v>391</v>
      </c>
      <c r="AQ6" s="295" t="s">
        <v>391</v>
      </c>
      <c r="AR6" s="301"/>
      <c r="AT6" s="300"/>
      <c r="AU6" s="240" t="s">
        <v>470</v>
      </c>
      <c r="AV6" s="240"/>
      <c r="AW6" s="295" t="s">
        <v>471</v>
      </c>
      <c r="AX6" s="240"/>
      <c r="AY6" s="295" t="s">
        <v>404</v>
      </c>
      <c r="AZ6" s="240"/>
      <c r="BA6" s="295" t="s">
        <v>391</v>
      </c>
      <c r="BB6" s="295" t="s">
        <v>391</v>
      </c>
      <c r="BC6" s="301"/>
    </row>
    <row r="7" spans="2:55" ht="4.9000000000000004" customHeight="1" x14ac:dyDescent="0.25">
      <c r="B7" s="300"/>
      <c r="K7" s="301"/>
      <c r="M7" s="300"/>
      <c r="V7" s="301"/>
      <c r="X7" s="300"/>
      <c r="AG7" s="301"/>
      <c r="AI7" s="300"/>
      <c r="AR7" s="301"/>
      <c r="AT7" s="300"/>
      <c r="BC7" s="301"/>
    </row>
    <row r="8" spans="2:55" ht="15" customHeight="1" x14ac:dyDescent="0.25">
      <c r="B8" s="300"/>
      <c r="C8" s="2" t="s">
        <v>465</v>
      </c>
      <c r="K8" s="301"/>
      <c r="M8" s="300"/>
      <c r="N8" s="2" t="s">
        <v>465</v>
      </c>
      <c r="V8" s="301"/>
      <c r="X8" s="300"/>
      <c r="Y8" s="2" t="s">
        <v>465</v>
      </c>
      <c r="AG8" s="301"/>
      <c r="AI8" s="300"/>
      <c r="AJ8" s="2" t="s">
        <v>465</v>
      </c>
      <c r="AR8" s="301"/>
      <c r="AT8" s="300"/>
      <c r="AU8" s="2" t="s">
        <v>465</v>
      </c>
      <c r="BC8" s="301"/>
    </row>
    <row r="9" spans="2:55" ht="15" customHeight="1" x14ac:dyDescent="0.25">
      <c r="B9" s="300"/>
      <c r="C9" s="308"/>
      <c r="E9" s="180"/>
      <c r="G9" s="312"/>
      <c r="I9" s="312"/>
      <c r="J9" s="222">
        <f>G9*I9</f>
        <v>0</v>
      </c>
      <c r="K9" s="301"/>
      <c r="M9" s="300"/>
      <c r="N9" s="308"/>
      <c r="P9" s="180"/>
      <c r="R9" s="312"/>
      <c r="T9" s="312"/>
      <c r="U9" s="222">
        <f t="shared" ref="U9:U20" si="0">R9*T9</f>
        <v>0</v>
      </c>
      <c r="V9" s="301"/>
      <c r="X9" s="300"/>
      <c r="Y9" s="308"/>
      <c r="AA9" s="180"/>
      <c r="AC9" s="312"/>
      <c r="AD9" s="314"/>
      <c r="AE9" s="312"/>
      <c r="AF9" s="222">
        <f t="shared" ref="AF9:AF20" si="1">AC9*AE9</f>
        <v>0</v>
      </c>
      <c r="AG9" s="301"/>
      <c r="AI9" s="300"/>
      <c r="AJ9" s="308"/>
      <c r="AL9" s="180"/>
      <c r="AN9" s="312"/>
      <c r="AO9" s="314"/>
      <c r="AP9" s="312"/>
      <c r="AQ9" s="222">
        <f t="shared" ref="AQ9:AQ20" si="2">AN9*AP9</f>
        <v>0</v>
      </c>
      <c r="AR9" s="301"/>
      <c r="AT9" s="300"/>
      <c r="AU9" s="308"/>
      <c r="AW9" s="180"/>
      <c r="AY9" s="312"/>
      <c r="AZ9" s="314"/>
      <c r="BA9" s="312"/>
      <c r="BB9" s="222">
        <f>AY9*BA9</f>
        <v>0</v>
      </c>
      <c r="BC9" s="301"/>
    </row>
    <row r="10" spans="2:55" ht="15" customHeight="1" x14ac:dyDescent="0.25">
      <c r="B10" s="300"/>
      <c r="C10" s="308"/>
      <c r="E10" s="180"/>
      <c r="G10" s="312"/>
      <c r="I10" s="312"/>
      <c r="J10" s="222">
        <f t="shared" ref="J10:J20" si="3">G10*I10</f>
        <v>0</v>
      </c>
      <c r="K10" s="301"/>
      <c r="M10" s="300"/>
      <c r="N10" s="308"/>
      <c r="P10" s="180"/>
      <c r="R10" s="312"/>
      <c r="T10" s="312"/>
      <c r="U10" s="222">
        <f t="shared" si="0"/>
        <v>0</v>
      </c>
      <c r="V10" s="301"/>
      <c r="X10" s="300"/>
      <c r="Y10" s="308"/>
      <c r="AA10" s="180"/>
      <c r="AC10" s="312"/>
      <c r="AD10" s="314"/>
      <c r="AE10" s="312"/>
      <c r="AF10" s="222">
        <f t="shared" si="1"/>
        <v>0</v>
      </c>
      <c r="AG10" s="301"/>
      <c r="AI10" s="300"/>
      <c r="AJ10" s="308"/>
      <c r="AL10" s="180"/>
      <c r="AN10" s="312"/>
      <c r="AO10" s="314"/>
      <c r="AP10" s="312"/>
      <c r="AQ10" s="222">
        <f t="shared" si="2"/>
        <v>0</v>
      </c>
      <c r="AR10" s="301"/>
      <c r="AT10" s="300"/>
      <c r="AU10" s="308"/>
      <c r="AW10" s="180"/>
      <c r="AY10" s="312"/>
      <c r="AZ10" s="314"/>
      <c r="BA10" s="312"/>
      <c r="BB10" s="222">
        <f t="shared" ref="BB10:BB20" si="4">AY10*BA10</f>
        <v>0</v>
      </c>
      <c r="BC10" s="301"/>
    </row>
    <row r="11" spans="2:55" ht="15" customHeight="1" x14ac:dyDescent="0.25">
      <c r="B11" s="300"/>
      <c r="C11" s="308"/>
      <c r="E11" s="180"/>
      <c r="G11" s="312"/>
      <c r="I11" s="312"/>
      <c r="J11" s="222">
        <f t="shared" si="3"/>
        <v>0</v>
      </c>
      <c r="K11" s="301"/>
      <c r="M11" s="300"/>
      <c r="N11" s="308"/>
      <c r="P11" s="180"/>
      <c r="R11" s="312"/>
      <c r="T11" s="312"/>
      <c r="U11" s="222">
        <f t="shared" si="0"/>
        <v>0</v>
      </c>
      <c r="V11" s="301"/>
      <c r="X11" s="300"/>
      <c r="Y11" s="308"/>
      <c r="AA11" s="180"/>
      <c r="AC11" s="312"/>
      <c r="AD11" s="314"/>
      <c r="AE11" s="312"/>
      <c r="AF11" s="222">
        <f t="shared" si="1"/>
        <v>0</v>
      </c>
      <c r="AG11" s="301"/>
      <c r="AI11" s="300"/>
      <c r="AJ11" s="308"/>
      <c r="AL11" s="180"/>
      <c r="AN11" s="312"/>
      <c r="AO11" s="314"/>
      <c r="AP11" s="312"/>
      <c r="AQ11" s="222">
        <f t="shared" si="2"/>
        <v>0</v>
      </c>
      <c r="AR11" s="301"/>
      <c r="AT11" s="300"/>
      <c r="AU11" s="308"/>
      <c r="AW11" s="180"/>
      <c r="AY11" s="312"/>
      <c r="AZ11" s="314"/>
      <c r="BA11" s="312"/>
      <c r="BB11" s="222">
        <f t="shared" si="4"/>
        <v>0</v>
      </c>
      <c r="BC11" s="301"/>
    </row>
    <row r="12" spans="2:55" ht="15" customHeight="1" x14ac:dyDescent="0.25">
      <c r="B12" s="300"/>
      <c r="C12" s="308"/>
      <c r="E12" s="180"/>
      <c r="G12" s="312"/>
      <c r="I12" s="312"/>
      <c r="J12" s="222">
        <f t="shared" si="3"/>
        <v>0</v>
      </c>
      <c r="K12" s="301"/>
      <c r="M12" s="300"/>
      <c r="N12" s="308"/>
      <c r="P12" s="180"/>
      <c r="R12" s="312"/>
      <c r="T12" s="312"/>
      <c r="U12" s="222">
        <f t="shared" si="0"/>
        <v>0</v>
      </c>
      <c r="V12" s="301"/>
      <c r="X12" s="300"/>
      <c r="Y12" s="308"/>
      <c r="AA12" s="180"/>
      <c r="AC12" s="312"/>
      <c r="AD12" s="314"/>
      <c r="AE12" s="312"/>
      <c r="AF12" s="222">
        <f t="shared" si="1"/>
        <v>0</v>
      </c>
      <c r="AG12" s="301"/>
      <c r="AI12" s="300"/>
      <c r="AJ12" s="308"/>
      <c r="AL12" s="180"/>
      <c r="AN12" s="312"/>
      <c r="AO12" s="314"/>
      <c r="AP12" s="312"/>
      <c r="AQ12" s="222">
        <f t="shared" si="2"/>
        <v>0</v>
      </c>
      <c r="AR12" s="301"/>
      <c r="AT12" s="300"/>
      <c r="AU12" s="308"/>
      <c r="AW12" s="180"/>
      <c r="AY12" s="312"/>
      <c r="AZ12" s="314"/>
      <c r="BA12" s="312"/>
      <c r="BB12" s="222">
        <f t="shared" si="4"/>
        <v>0</v>
      </c>
      <c r="BC12" s="301"/>
    </row>
    <row r="13" spans="2:55" ht="15" customHeight="1" x14ac:dyDescent="0.25">
      <c r="B13" s="300"/>
      <c r="C13" s="308"/>
      <c r="E13" s="180"/>
      <c r="G13" s="312"/>
      <c r="I13" s="312"/>
      <c r="J13" s="222">
        <f t="shared" si="3"/>
        <v>0</v>
      </c>
      <c r="K13" s="301"/>
      <c r="M13" s="300"/>
      <c r="N13" s="308"/>
      <c r="P13" s="180"/>
      <c r="R13" s="312"/>
      <c r="T13" s="312"/>
      <c r="U13" s="222">
        <f t="shared" si="0"/>
        <v>0</v>
      </c>
      <c r="V13" s="301"/>
      <c r="X13" s="300"/>
      <c r="Y13" s="308"/>
      <c r="AA13" s="180"/>
      <c r="AC13" s="312"/>
      <c r="AD13" s="314"/>
      <c r="AE13" s="312"/>
      <c r="AF13" s="222">
        <f t="shared" si="1"/>
        <v>0</v>
      </c>
      <c r="AG13" s="301"/>
      <c r="AI13" s="300"/>
      <c r="AJ13" s="308"/>
      <c r="AL13" s="180"/>
      <c r="AN13" s="312"/>
      <c r="AO13" s="314"/>
      <c r="AP13" s="312"/>
      <c r="AQ13" s="222">
        <f t="shared" si="2"/>
        <v>0</v>
      </c>
      <c r="AR13" s="301"/>
      <c r="AT13" s="300"/>
      <c r="AU13" s="308"/>
      <c r="AW13" s="180"/>
      <c r="AY13" s="312"/>
      <c r="AZ13" s="314"/>
      <c r="BA13" s="312"/>
      <c r="BB13" s="222">
        <f t="shared" si="4"/>
        <v>0</v>
      </c>
      <c r="BC13" s="301"/>
    </row>
    <row r="14" spans="2:55" ht="15" customHeight="1" x14ac:dyDescent="0.25">
      <c r="B14" s="300"/>
      <c r="C14" s="309"/>
      <c r="E14" s="180"/>
      <c r="G14" s="312"/>
      <c r="I14" s="312"/>
      <c r="J14" s="222">
        <f t="shared" si="3"/>
        <v>0</v>
      </c>
      <c r="K14" s="301"/>
      <c r="M14" s="300"/>
      <c r="N14" s="309"/>
      <c r="P14" s="180"/>
      <c r="R14" s="312"/>
      <c r="T14" s="312"/>
      <c r="U14" s="222">
        <f t="shared" si="0"/>
        <v>0</v>
      </c>
      <c r="V14" s="301"/>
      <c r="X14" s="300"/>
      <c r="Y14" s="309"/>
      <c r="AA14" s="180"/>
      <c r="AC14" s="312"/>
      <c r="AD14" s="314"/>
      <c r="AE14" s="312"/>
      <c r="AF14" s="222">
        <f t="shared" si="1"/>
        <v>0</v>
      </c>
      <c r="AG14" s="301"/>
      <c r="AI14" s="300"/>
      <c r="AJ14" s="309"/>
      <c r="AL14" s="180"/>
      <c r="AN14" s="312"/>
      <c r="AO14" s="314"/>
      <c r="AP14" s="312"/>
      <c r="AQ14" s="222">
        <f t="shared" si="2"/>
        <v>0</v>
      </c>
      <c r="AR14" s="301"/>
      <c r="AT14" s="300"/>
      <c r="AU14" s="309"/>
      <c r="AW14" s="180"/>
      <c r="AY14" s="312"/>
      <c r="AZ14" s="314"/>
      <c r="BA14" s="312"/>
      <c r="BB14" s="222">
        <f t="shared" si="4"/>
        <v>0</v>
      </c>
      <c r="BC14" s="301"/>
    </row>
    <row r="15" spans="2:55" ht="15" customHeight="1" x14ac:dyDescent="0.25">
      <c r="B15" s="300"/>
      <c r="C15" s="309"/>
      <c r="E15" s="180"/>
      <c r="G15" s="312"/>
      <c r="I15" s="312"/>
      <c r="J15" s="222">
        <f t="shared" si="3"/>
        <v>0</v>
      </c>
      <c r="K15" s="301"/>
      <c r="M15" s="300"/>
      <c r="N15" s="309"/>
      <c r="P15" s="180"/>
      <c r="R15" s="312"/>
      <c r="T15" s="312"/>
      <c r="U15" s="222">
        <f t="shared" si="0"/>
        <v>0</v>
      </c>
      <c r="V15" s="301"/>
      <c r="X15" s="300"/>
      <c r="Y15" s="309"/>
      <c r="AA15" s="180"/>
      <c r="AC15" s="312"/>
      <c r="AD15" s="314"/>
      <c r="AE15" s="312"/>
      <c r="AF15" s="222">
        <f t="shared" si="1"/>
        <v>0</v>
      </c>
      <c r="AG15" s="301"/>
      <c r="AI15" s="300"/>
      <c r="AJ15" s="309"/>
      <c r="AL15" s="180"/>
      <c r="AN15" s="312"/>
      <c r="AO15" s="314"/>
      <c r="AP15" s="312"/>
      <c r="AQ15" s="222">
        <f t="shared" si="2"/>
        <v>0</v>
      </c>
      <c r="AR15" s="301"/>
      <c r="AT15" s="300"/>
      <c r="AU15" s="309"/>
      <c r="AW15" s="180"/>
      <c r="AY15" s="312"/>
      <c r="AZ15" s="314"/>
      <c r="BA15" s="312"/>
      <c r="BB15" s="222">
        <f t="shared" si="4"/>
        <v>0</v>
      </c>
      <c r="BC15" s="301"/>
    </row>
    <row r="16" spans="2:55" ht="15" customHeight="1" x14ac:dyDescent="0.25">
      <c r="B16" s="300"/>
      <c r="C16" s="309"/>
      <c r="E16" s="180"/>
      <c r="G16" s="312"/>
      <c r="I16" s="312"/>
      <c r="J16" s="222">
        <f t="shared" si="3"/>
        <v>0</v>
      </c>
      <c r="K16" s="301"/>
      <c r="M16" s="300"/>
      <c r="N16" s="309"/>
      <c r="P16" s="180"/>
      <c r="R16" s="312"/>
      <c r="T16" s="312"/>
      <c r="U16" s="222">
        <f t="shared" si="0"/>
        <v>0</v>
      </c>
      <c r="V16" s="301"/>
      <c r="X16" s="300"/>
      <c r="Y16" s="309"/>
      <c r="AA16" s="180"/>
      <c r="AC16" s="312"/>
      <c r="AD16" s="314"/>
      <c r="AE16" s="312"/>
      <c r="AF16" s="222">
        <f t="shared" si="1"/>
        <v>0</v>
      </c>
      <c r="AG16" s="301"/>
      <c r="AI16" s="300"/>
      <c r="AJ16" s="309"/>
      <c r="AL16" s="180"/>
      <c r="AN16" s="312"/>
      <c r="AO16" s="314"/>
      <c r="AP16" s="312"/>
      <c r="AQ16" s="222">
        <f t="shared" si="2"/>
        <v>0</v>
      </c>
      <c r="AR16" s="301"/>
      <c r="AT16" s="300"/>
      <c r="AU16" s="309"/>
      <c r="AW16" s="180"/>
      <c r="AY16" s="312"/>
      <c r="AZ16" s="314"/>
      <c r="BA16" s="312"/>
      <c r="BB16" s="222">
        <f t="shared" si="4"/>
        <v>0</v>
      </c>
      <c r="BC16" s="301"/>
    </row>
    <row r="17" spans="2:55" ht="15" customHeight="1" x14ac:dyDescent="0.25">
      <c r="B17" s="300"/>
      <c r="C17" s="309"/>
      <c r="E17" s="180"/>
      <c r="G17" s="312"/>
      <c r="I17" s="312"/>
      <c r="J17" s="222">
        <f t="shared" si="3"/>
        <v>0</v>
      </c>
      <c r="K17" s="301"/>
      <c r="M17" s="300"/>
      <c r="N17" s="309"/>
      <c r="P17" s="180"/>
      <c r="R17" s="312"/>
      <c r="T17" s="312"/>
      <c r="U17" s="222">
        <f t="shared" si="0"/>
        <v>0</v>
      </c>
      <c r="V17" s="301"/>
      <c r="X17" s="300"/>
      <c r="Y17" s="309"/>
      <c r="AA17" s="180"/>
      <c r="AC17" s="312"/>
      <c r="AD17" s="314"/>
      <c r="AE17" s="312"/>
      <c r="AF17" s="222">
        <f t="shared" si="1"/>
        <v>0</v>
      </c>
      <c r="AG17" s="301"/>
      <c r="AI17" s="300"/>
      <c r="AJ17" s="309"/>
      <c r="AL17" s="180"/>
      <c r="AN17" s="312"/>
      <c r="AO17" s="314"/>
      <c r="AP17" s="312"/>
      <c r="AQ17" s="222">
        <f t="shared" si="2"/>
        <v>0</v>
      </c>
      <c r="AR17" s="301"/>
      <c r="AT17" s="300"/>
      <c r="AU17" s="309"/>
      <c r="AW17" s="180"/>
      <c r="AY17" s="312"/>
      <c r="AZ17" s="314"/>
      <c r="BA17" s="312"/>
      <c r="BB17" s="222">
        <f t="shared" si="4"/>
        <v>0</v>
      </c>
      <c r="BC17" s="301"/>
    </row>
    <row r="18" spans="2:55" ht="15" customHeight="1" x14ac:dyDescent="0.25">
      <c r="B18" s="300"/>
      <c r="C18" s="309"/>
      <c r="E18" s="180"/>
      <c r="G18" s="312"/>
      <c r="I18" s="312"/>
      <c r="J18" s="222">
        <f t="shared" si="3"/>
        <v>0</v>
      </c>
      <c r="K18" s="301"/>
      <c r="M18" s="300"/>
      <c r="N18" s="309"/>
      <c r="P18" s="180"/>
      <c r="R18" s="312"/>
      <c r="T18" s="312"/>
      <c r="U18" s="222">
        <f t="shared" si="0"/>
        <v>0</v>
      </c>
      <c r="V18" s="301"/>
      <c r="X18" s="300"/>
      <c r="Y18" s="309"/>
      <c r="AA18" s="180"/>
      <c r="AC18" s="312"/>
      <c r="AD18" s="314"/>
      <c r="AE18" s="312"/>
      <c r="AF18" s="222">
        <f t="shared" si="1"/>
        <v>0</v>
      </c>
      <c r="AG18" s="301"/>
      <c r="AI18" s="300"/>
      <c r="AJ18" s="309"/>
      <c r="AL18" s="180"/>
      <c r="AN18" s="312"/>
      <c r="AO18" s="314"/>
      <c r="AP18" s="312"/>
      <c r="AQ18" s="222">
        <f t="shared" si="2"/>
        <v>0</v>
      </c>
      <c r="AR18" s="301"/>
      <c r="AT18" s="300"/>
      <c r="AU18" s="309"/>
      <c r="AW18" s="180"/>
      <c r="AY18" s="312"/>
      <c r="AZ18" s="314"/>
      <c r="BA18" s="312"/>
      <c r="BB18" s="222">
        <f t="shared" si="4"/>
        <v>0</v>
      </c>
      <c r="BC18" s="301"/>
    </row>
    <row r="19" spans="2:55" ht="15" customHeight="1" x14ac:dyDescent="0.25">
      <c r="B19" s="300"/>
      <c r="C19" s="309"/>
      <c r="E19" s="180"/>
      <c r="G19" s="312"/>
      <c r="I19" s="312"/>
      <c r="J19" s="222">
        <f t="shared" si="3"/>
        <v>0</v>
      </c>
      <c r="K19" s="301"/>
      <c r="M19" s="300"/>
      <c r="N19" s="309"/>
      <c r="P19" s="180"/>
      <c r="R19" s="312"/>
      <c r="T19" s="312"/>
      <c r="U19" s="222">
        <f t="shared" si="0"/>
        <v>0</v>
      </c>
      <c r="V19" s="301"/>
      <c r="X19" s="300"/>
      <c r="Y19" s="309"/>
      <c r="AA19" s="180"/>
      <c r="AC19" s="312"/>
      <c r="AD19" s="314"/>
      <c r="AE19" s="312"/>
      <c r="AF19" s="222">
        <f t="shared" si="1"/>
        <v>0</v>
      </c>
      <c r="AG19" s="301"/>
      <c r="AI19" s="300"/>
      <c r="AJ19" s="309"/>
      <c r="AL19" s="180"/>
      <c r="AN19" s="312"/>
      <c r="AO19" s="314"/>
      <c r="AP19" s="312"/>
      <c r="AQ19" s="222">
        <f t="shared" si="2"/>
        <v>0</v>
      </c>
      <c r="AR19" s="301"/>
      <c r="AT19" s="300"/>
      <c r="AU19" s="309"/>
      <c r="AW19" s="180"/>
      <c r="AY19" s="312"/>
      <c r="AZ19" s="314"/>
      <c r="BA19" s="312"/>
      <c r="BB19" s="222">
        <f t="shared" si="4"/>
        <v>0</v>
      </c>
      <c r="BC19" s="301"/>
    </row>
    <row r="20" spans="2:55" ht="15" customHeight="1" x14ac:dyDescent="0.25">
      <c r="B20" s="300"/>
      <c r="C20" s="309"/>
      <c r="E20" s="180"/>
      <c r="G20" s="312"/>
      <c r="I20" s="312"/>
      <c r="J20" s="222">
        <f t="shared" si="3"/>
        <v>0</v>
      </c>
      <c r="K20" s="301"/>
      <c r="M20" s="300"/>
      <c r="N20" s="309"/>
      <c r="P20" s="180"/>
      <c r="R20" s="312"/>
      <c r="T20" s="312"/>
      <c r="U20" s="222">
        <f t="shared" si="0"/>
        <v>0</v>
      </c>
      <c r="V20" s="301"/>
      <c r="X20" s="300"/>
      <c r="Y20" s="309"/>
      <c r="AA20" s="180"/>
      <c r="AC20" s="312"/>
      <c r="AD20" s="314"/>
      <c r="AE20" s="312"/>
      <c r="AF20" s="222">
        <f t="shared" si="1"/>
        <v>0</v>
      </c>
      <c r="AG20" s="301"/>
      <c r="AI20" s="300"/>
      <c r="AJ20" s="309"/>
      <c r="AL20" s="180"/>
      <c r="AN20" s="312"/>
      <c r="AO20" s="314"/>
      <c r="AP20" s="312"/>
      <c r="AQ20" s="222">
        <f t="shared" si="2"/>
        <v>0</v>
      </c>
      <c r="AR20" s="301"/>
      <c r="AT20" s="300"/>
      <c r="AU20" s="309"/>
      <c r="AW20" s="180"/>
      <c r="AY20" s="312"/>
      <c r="AZ20" s="314"/>
      <c r="BA20" s="312"/>
      <c r="BB20" s="222">
        <f t="shared" si="4"/>
        <v>0</v>
      </c>
      <c r="BC20" s="301"/>
    </row>
    <row r="21" spans="2:55" ht="4.9000000000000004" customHeight="1" x14ac:dyDescent="0.25">
      <c r="B21" s="300"/>
      <c r="C21" s="219"/>
      <c r="D21" s="219"/>
      <c r="E21" s="311"/>
      <c r="F21" s="219"/>
      <c r="G21" s="313"/>
      <c r="H21" s="219"/>
      <c r="I21" s="313"/>
      <c r="J21" s="219"/>
      <c r="K21" s="301"/>
      <c r="M21" s="300"/>
      <c r="N21" s="219"/>
      <c r="O21" s="219"/>
      <c r="P21" s="311"/>
      <c r="Q21" s="219"/>
      <c r="R21" s="313"/>
      <c r="S21" s="219"/>
      <c r="T21" s="313"/>
      <c r="U21" s="219"/>
      <c r="V21" s="301"/>
      <c r="X21" s="300"/>
      <c r="Y21" s="219"/>
      <c r="Z21" s="219"/>
      <c r="AA21" s="311"/>
      <c r="AB21" s="219"/>
      <c r="AC21" s="313"/>
      <c r="AD21" s="313"/>
      <c r="AE21" s="313"/>
      <c r="AF21" s="219"/>
      <c r="AG21" s="301"/>
      <c r="AI21" s="300"/>
      <c r="AJ21" s="219"/>
      <c r="AK21" s="219"/>
      <c r="AL21" s="311"/>
      <c r="AM21" s="219"/>
      <c r="AN21" s="313"/>
      <c r="AO21" s="313"/>
      <c r="AP21" s="313"/>
      <c r="AQ21" s="219"/>
      <c r="AR21" s="301"/>
      <c r="AT21" s="300"/>
      <c r="AU21" s="219"/>
      <c r="AV21" s="219"/>
      <c r="AW21" s="311"/>
      <c r="AX21" s="219"/>
      <c r="AY21" s="313"/>
      <c r="AZ21" s="313"/>
      <c r="BA21" s="313"/>
      <c r="BB21" s="219"/>
      <c r="BC21" s="301"/>
    </row>
    <row r="22" spans="2:55" ht="15" customHeight="1" x14ac:dyDescent="0.25">
      <c r="B22" s="300"/>
      <c r="C22" s="2" t="s">
        <v>469</v>
      </c>
      <c r="E22" s="220"/>
      <c r="G22" s="314"/>
      <c r="I22" s="314"/>
      <c r="J22" s="302">
        <f>SUM(J9:J21)</f>
        <v>0</v>
      </c>
      <c r="K22" s="301"/>
      <c r="M22" s="300"/>
      <c r="N22" s="2" t="s">
        <v>469</v>
      </c>
      <c r="P22" s="220"/>
      <c r="R22" s="314"/>
      <c r="T22" s="314"/>
      <c r="U22" s="302">
        <f>SUM(U9:U21)</f>
        <v>0</v>
      </c>
      <c r="V22" s="301"/>
      <c r="X22" s="300"/>
      <c r="Y22" s="2" t="s">
        <v>469</v>
      </c>
      <c r="AA22" s="220"/>
      <c r="AC22" s="314"/>
      <c r="AD22" s="314"/>
      <c r="AE22" s="314"/>
      <c r="AF22" s="302">
        <f>SUM(AF9:AF21)</f>
        <v>0</v>
      </c>
      <c r="AG22" s="301"/>
      <c r="AI22" s="300"/>
      <c r="AJ22" s="2" t="s">
        <v>469</v>
      </c>
      <c r="AL22" s="220"/>
      <c r="AN22" s="314"/>
      <c r="AO22" s="314"/>
      <c r="AP22" s="314"/>
      <c r="AQ22" s="302">
        <f>SUM(AQ9:AQ21)</f>
        <v>0</v>
      </c>
      <c r="AR22" s="301"/>
      <c r="AT22" s="300"/>
      <c r="AU22" s="2" t="s">
        <v>469</v>
      </c>
      <c r="AW22" s="220"/>
      <c r="AY22" s="314"/>
      <c r="AZ22" s="314"/>
      <c r="BA22" s="314"/>
      <c r="BB22" s="302">
        <f>SUM(BB9:BB21)</f>
        <v>0</v>
      </c>
      <c r="BC22" s="301"/>
    </row>
    <row r="23" spans="2:55" ht="15" customHeight="1" x14ac:dyDescent="0.25">
      <c r="B23" s="300"/>
      <c r="C23" s="2"/>
      <c r="E23" s="220"/>
      <c r="G23" s="314"/>
      <c r="I23" s="314"/>
      <c r="J23" s="302"/>
      <c r="K23" s="301"/>
      <c r="M23" s="300"/>
      <c r="N23" s="2"/>
      <c r="P23" s="220"/>
      <c r="R23" s="314"/>
      <c r="T23" s="314"/>
      <c r="U23" s="302"/>
      <c r="V23" s="301"/>
      <c r="X23" s="300"/>
      <c r="Y23" s="2"/>
      <c r="AA23" s="220"/>
      <c r="AC23" s="314"/>
      <c r="AD23" s="314"/>
      <c r="AE23" s="314"/>
      <c r="AF23" s="302"/>
      <c r="AG23" s="301"/>
      <c r="AI23" s="300"/>
      <c r="AJ23" s="2"/>
      <c r="AL23" s="220"/>
      <c r="AN23" s="314"/>
      <c r="AO23" s="314"/>
      <c r="AP23" s="314"/>
      <c r="AQ23" s="302"/>
      <c r="AR23" s="301"/>
      <c r="AT23" s="300"/>
      <c r="AU23" s="2"/>
      <c r="AW23" s="220"/>
      <c r="AY23" s="314"/>
      <c r="AZ23" s="314"/>
      <c r="BA23" s="314"/>
      <c r="BB23" s="302"/>
      <c r="BC23" s="301"/>
    </row>
    <row r="24" spans="2:55" ht="19.899999999999999" customHeight="1" x14ac:dyDescent="0.25">
      <c r="B24" s="300"/>
      <c r="C24" s="516" t="s">
        <v>625</v>
      </c>
      <c r="D24" s="516"/>
      <c r="E24" s="516"/>
      <c r="F24" s="516"/>
      <c r="G24" s="516"/>
      <c r="H24" s="516"/>
      <c r="I24" s="516"/>
      <c r="J24" s="516"/>
      <c r="K24" s="301"/>
      <c r="M24" s="300"/>
      <c r="N24" s="2"/>
      <c r="P24" s="220"/>
      <c r="R24" s="314"/>
      <c r="T24" s="314"/>
      <c r="U24" s="302"/>
      <c r="V24" s="301"/>
      <c r="X24" s="300"/>
      <c r="Y24" s="2"/>
      <c r="AA24" s="220"/>
      <c r="AC24" s="314"/>
      <c r="AD24" s="314"/>
      <c r="AE24" s="314"/>
      <c r="AF24" s="302"/>
      <c r="AG24" s="301"/>
      <c r="AI24" s="300"/>
      <c r="AJ24" s="2"/>
      <c r="AL24" s="220"/>
      <c r="AN24" s="314"/>
      <c r="AO24" s="314"/>
      <c r="AP24" s="314"/>
      <c r="AQ24" s="302"/>
      <c r="AR24" s="301"/>
      <c r="AT24" s="300"/>
      <c r="AU24" s="2"/>
      <c r="AW24" s="220"/>
      <c r="AY24" s="314"/>
      <c r="AZ24" s="314"/>
      <c r="BA24" s="314"/>
      <c r="BB24" s="302"/>
      <c r="BC24" s="301"/>
    </row>
    <row r="25" spans="2:55" ht="15" customHeight="1" x14ac:dyDescent="0.25">
      <c r="B25" s="300"/>
      <c r="C25" s="2"/>
      <c r="E25" s="220"/>
      <c r="G25" s="314"/>
      <c r="I25" s="314"/>
      <c r="J25" s="302"/>
      <c r="K25" s="301"/>
      <c r="M25" s="300"/>
      <c r="N25" s="2"/>
      <c r="P25" s="220"/>
      <c r="R25" s="314"/>
      <c r="T25" s="314"/>
      <c r="U25" s="302"/>
      <c r="V25" s="301"/>
      <c r="X25" s="300"/>
      <c r="Y25" s="2"/>
      <c r="AA25" s="220"/>
      <c r="AC25" s="314"/>
      <c r="AD25" s="314"/>
      <c r="AE25" s="314"/>
      <c r="AF25" s="302"/>
      <c r="AG25" s="301"/>
      <c r="AI25" s="300"/>
      <c r="AJ25" s="2"/>
      <c r="AL25" s="220"/>
      <c r="AN25" s="314"/>
      <c r="AO25" s="314"/>
      <c r="AP25" s="314"/>
      <c r="AQ25" s="302"/>
      <c r="AR25" s="301"/>
      <c r="AT25" s="300"/>
      <c r="AU25" s="2"/>
      <c r="AW25" s="220"/>
      <c r="AY25" s="314"/>
      <c r="AZ25" s="314"/>
      <c r="BA25" s="314"/>
      <c r="BB25" s="302"/>
      <c r="BC25" s="301"/>
    </row>
    <row r="26" spans="2:55" ht="15" customHeight="1" x14ac:dyDescent="0.25">
      <c r="B26" s="300"/>
      <c r="E26" s="220"/>
      <c r="G26" s="314"/>
      <c r="I26" s="314"/>
      <c r="K26" s="301"/>
      <c r="M26" s="300"/>
      <c r="P26" s="220"/>
      <c r="R26" s="314"/>
      <c r="T26" s="314"/>
      <c r="V26" s="301"/>
      <c r="X26" s="300"/>
      <c r="AA26" s="220"/>
      <c r="AC26" s="314"/>
      <c r="AD26" s="314"/>
      <c r="AE26" s="314"/>
      <c r="AG26" s="301"/>
      <c r="AI26" s="300"/>
      <c r="AL26" s="220"/>
      <c r="AN26" s="314"/>
      <c r="AO26" s="314"/>
      <c r="AP26" s="314"/>
      <c r="AR26" s="301"/>
      <c r="AT26" s="300"/>
      <c r="AW26" s="220"/>
      <c r="AY26" s="314"/>
      <c r="AZ26" s="314"/>
      <c r="BA26" s="314"/>
      <c r="BC26" s="301"/>
    </row>
    <row r="27" spans="2:55" ht="15" customHeight="1" x14ac:dyDescent="0.25">
      <c r="B27" s="300"/>
      <c r="C27" s="2" t="s">
        <v>466</v>
      </c>
      <c r="E27" s="220"/>
      <c r="G27" s="314"/>
      <c r="I27" s="314"/>
      <c r="K27" s="301"/>
      <c r="M27" s="300"/>
      <c r="N27" s="2" t="s">
        <v>466</v>
      </c>
      <c r="P27" s="220"/>
      <c r="R27" s="314"/>
      <c r="T27" s="314"/>
      <c r="V27" s="301"/>
      <c r="X27" s="300"/>
      <c r="Y27" s="2" t="s">
        <v>466</v>
      </c>
      <c r="AA27" s="220"/>
      <c r="AC27" s="314"/>
      <c r="AD27" s="314"/>
      <c r="AE27" s="314"/>
      <c r="AG27" s="301"/>
      <c r="AI27" s="300"/>
      <c r="AJ27" s="2" t="s">
        <v>466</v>
      </c>
      <c r="AL27" s="220"/>
      <c r="AN27" s="314"/>
      <c r="AO27" s="314"/>
      <c r="AP27" s="314"/>
      <c r="AR27" s="301"/>
      <c r="AT27" s="300"/>
      <c r="AU27" s="2" t="s">
        <v>466</v>
      </c>
      <c r="AW27" s="220"/>
      <c r="AY27" s="314"/>
      <c r="AZ27" s="314"/>
      <c r="BA27" s="314"/>
      <c r="BC27" s="301"/>
    </row>
    <row r="28" spans="2:55" ht="15" customHeight="1" x14ac:dyDescent="0.25">
      <c r="B28" s="300"/>
      <c r="C28" s="308"/>
      <c r="E28" s="180"/>
      <c r="G28" s="312"/>
      <c r="I28" s="312"/>
      <c r="J28" s="222">
        <f t="shared" ref="J28:J39" si="5">G28*I28</f>
        <v>0</v>
      </c>
      <c r="K28" s="301"/>
      <c r="M28" s="300"/>
      <c r="N28" s="308"/>
      <c r="P28" s="180"/>
      <c r="R28" s="312"/>
      <c r="T28" s="312"/>
      <c r="U28" s="222">
        <f t="shared" ref="U28:U39" si="6">R28*T28</f>
        <v>0</v>
      </c>
      <c r="V28" s="301"/>
      <c r="X28" s="300"/>
      <c r="Y28" s="308"/>
      <c r="AA28" s="180"/>
      <c r="AC28" s="312"/>
      <c r="AD28" s="314"/>
      <c r="AE28" s="312"/>
      <c r="AF28" s="222">
        <f t="shared" ref="AF28:AF39" si="7">AC28*AE28</f>
        <v>0</v>
      </c>
      <c r="AG28" s="301"/>
      <c r="AI28" s="300"/>
      <c r="AJ28" s="308"/>
      <c r="AL28" s="180"/>
      <c r="AN28" s="312"/>
      <c r="AO28" s="314"/>
      <c r="AP28" s="312"/>
      <c r="AQ28" s="222">
        <f t="shared" ref="AQ28:AQ39" si="8">AN28*AP28</f>
        <v>0</v>
      </c>
      <c r="AR28" s="301"/>
      <c r="AT28" s="300"/>
      <c r="AU28" s="308"/>
      <c r="AW28" s="180"/>
      <c r="AY28" s="312"/>
      <c r="AZ28" s="314"/>
      <c r="BA28" s="312"/>
      <c r="BB28" s="222">
        <f>AY28*BA28</f>
        <v>0</v>
      </c>
      <c r="BC28" s="301"/>
    </row>
    <row r="29" spans="2:55" ht="15" customHeight="1" x14ac:dyDescent="0.25">
      <c r="B29" s="300"/>
      <c r="C29" s="308"/>
      <c r="E29" s="180"/>
      <c r="G29" s="312"/>
      <c r="I29" s="312"/>
      <c r="J29" s="222">
        <f t="shared" si="5"/>
        <v>0</v>
      </c>
      <c r="K29" s="301"/>
      <c r="M29" s="300"/>
      <c r="N29" s="308"/>
      <c r="P29" s="180"/>
      <c r="R29" s="312"/>
      <c r="T29" s="312"/>
      <c r="U29" s="222">
        <f t="shared" si="6"/>
        <v>0</v>
      </c>
      <c r="V29" s="301"/>
      <c r="X29" s="300"/>
      <c r="Y29" s="308"/>
      <c r="AA29" s="180"/>
      <c r="AC29" s="312"/>
      <c r="AD29" s="314"/>
      <c r="AE29" s="312"/>
      <c r="AF29" s="222">
        <f t="shared" si="7"/>
        <v>0</v>
      </c>
      <c r="AG29" s="301"/>
      <c r="AI29" s="300"/>
      <c r="AJ29" s="308"/>
      <c r="AL29" s="180"/>
      <c r="AN29" s="312"/>
      <c r="AO29" s="314"/>
      <c r="AP29" s="312"/>
      <c r="AQ29" s="222">
        <f t="shared" si="8"/>
        <v>0</v>
      </c>
      <c r="AR29" s="301"/>
      <c r="AT29" s="300"/>
      <c r="AU29" s="308"/>
      <c r="AW29" s="180"/>
      <c r="AY29" s="312"/>
      <c r="AZ29" s="314"/>
      <c r="BA29" s="312"/>
      <c r="BB29" s="222">
        <f t="shared" ref="BB29:BB39" si="9">AY29*BA29</f>
        <v>0</v>
      </c>
      <c r="BC29" s="301"/>
    </row>
    <row r="30" spans="2:55" ht="15" customHeight="1" x14ac:dyDescent="0.25">
      <c r="B30" s="300"/>
      <c r="C30" s="308"/>
      <c r="E30" s="180"/>
      <c r="G30" s="312"/>
      <c r="I30" s="312"/>
      <c r="J30" s="222">
        <f t="shared" si="5"/>
        <v>0</v>
      </c>
      <c r="K30" s="301"/>
      <c r="M30" s="300"/>
      <c r="N30" s="308"/>
      <c r="P30" s="180"/>
      <c r="R30" s="312"/>
      <c r="T30" s="312"/>
      <c r="U30" s="222">
        <f t="shared" si="6"/>
        <v>0</v>
      </c>
      <c r="V30" s="301"/>
      <c r="X30" s="300"/>
      <c r="Y30" s="308"/>
      <c r="AA30" s="180"/>
      <c r="AC30" s="312"/>
      <c r="AD30" s="314"/>
      <c r="AE30" s="312"/>
      <c r="AF30" s="222">
        <f t="shared" si="7"/>
        <v>0</v>
      </c>
      <c r="AG30" s="301"/>
      <c r="AI30" s="300"/>
      <c r="AJ30" s="308"/>
      <c r="AL30" s="180"/>
      <c r="AN30" s="312"/>
      <c r="AO30" s="314"/>
      <c r="AP30" s="312"/>
      <c r="AQ30" s="222">
        <f t="shared" si="8"/>
        <v>0</v>
      </c>
      <c r="AR30" s="301"/>
      <c r="AT30" s="300"/>
      <c r="AU30" s="308"/>
      <c r="AW30" s="180"/>
      <c r="AY30" s="312"/>
      <c r="AZ30" s="314"/>
      <c r="BA30" s="312"/>
      <c r="BB30" s="222">
        <f t="shared" si="9"/>
        <v>0</v>
      </c>
      <c r="BC30" s="301"/>
    </row>
    <row r="31" spans="2:55" ht="15" customHeight="1" x14ac:dyDescent="0.25">
      <c r="B31" s="300"/>
      <c r="C31" s="308"/>
      <c r="E31" s="180"/>
      <c r="G31" s="312"/>
      <c r="I31" s="312"/>
      <c r="J31" s="222">
        <f t="shared" si="5"/>
        <v>0</v>
      </c>
      <c r="K31" s="301"/>
      <c r="M31" s="300"/>
      <c r="N31" s="308"/>
      <c r="P31" s="180"/>
      <c r="R31" s="312"/>
      <c r="T31" s="312"/>
      <c r="U31" s="222">
        <f t="shared" si="6"/>
        <v>0</v>
      </c>
      <c r="V31" s="301"/>
      <c r="X31" s="300"/>
      <c r="Y31" s="308"/>
      <c r="AA31" s="180"/>
      <c r="AC31" s="312"/>
      <c r="AD31" s="314"/>
      <c r="AE31" s="312"/>
      <c r="AF31" s="222">
        <f t="shared" si="7"/>
        <v>0</v>
      </c>
      <c r="AG31" s="301"/>
      <c r="AI31" s="300"/>
      <c r="AJ31" s="308"/>
      <c r="AL31" s="180"/>
      <c r="AN31" s="312"/>
      <c r="AO31" s="314"/>
      <c r="AP31" s="312"/>
      <c r="AQ31" s="222">
        <f t="shared" si="8"/>
        <v>0</v>
      </c>
      <c r="AR31" s="301"/>
      <c r="AT31" s="300"/>
      <c r="AU31" s="308"/>
      <c r="AW31" s="180"/>
      <c r="AY31" s="312"/>
      <c r="AZ31" s="314"/>
      <c r="BA31" s="312"/>
      <c r="BB31" s="222">
        <f t="shared" si="9"/>
        <v>0</v>
      </c>
      <c r="BC31" s="301"/>
    </row>
    <row r="32" spans="2:55" ht="15" customHeight="1" x14ac:dyDescent="0.25">
      <c r="B32" s="300"/>
      <c r="C32" s="308"/>
      <c r="E32" s="180"/>
      <c r="G32" s="312"/>
      <c r="I32" s="312"/>
      <c r="J32" s="222">
        <f t="shared" si="5"/>
        <v>0</v>
      </c>
      <c r="K32" s="301"/>
      <c r="M32" s="300"/>
      <c r="N32" s="308"/>
      <c r="P32" s="180"/>
      <c r="R32" s="312"/>
      <c r="T32" s="312"/>
      <c r="U32" s="222">
        <f t="shared" si="6"/>
        <v>0</v>
      </c>
      <c r="V32" s="301"/>
      <c r="X32" s="300"/>
      <c r="Y32" s="308"/>
      <c r="AA32" s="180"/>
      <c r="AC32" s="312"/>
      <c r="AD32" s="314"/>
      <c r="AE32" s="312"/>
      <c r="AF32" s="222">
        <f t="shared" si="7"/>
        <v>0</v>
      </c>
      <c r="AG32" s="301"/>
      <c r="AI32" s="300"/>
      <c r="AJ32" s="308"/>
      <c r="AL32" s="180"/>
      <c r="AN32" s="312"/>
      <c r="AO32" s="314"/>
      <c r="AP32" s="312"/>
      <c r="AQ32" s="222">
        <f t="shared" si="8"/>
        <v>0</v>
      </c>
      <c r="AR32" s="301"/>
      <c r="AT32" s="300"/>
      <c r="AU32" s="308"/>
      <c r="AW32" s="180"/>
      <c r="AY32" s="312"/>
      <c r="AZ32" s="314"/>
      <c r="BA32" s="312"/>
      <c r="BB32" s="222">
        <f t="shared" si="9"/>
        <v>0</v>
      </c>
      <c r="BC32" s="301"/>
    </row>
    <row r="33" spans="2:55" ht="15" customHeight="1" x14ac:dyDescent="0.25">
      <c r="B33" s="300"/>
      <c r="C33" s="309"/>
      <c r="E33" s="180"/>
      <c r="G33" s="312"/>
      <c r="I33" s="312"/>
      <c r="J33" s="222">
        <f t="shared" si="5"/>
        <v>0</v>
      </c>
      <c r="K33" s="301"/>
      <c r="M33" s="300"/>
      <c r="N33" s="309"/>
      <c r="P33" s="180"/>
      <c r="R33" s="312"/>
      <c r="T33" s="312"/>
      <c r="U33" s="222">
        <f t="shared" si="6"/>
        <v>0</v>
      </c>
      <c r="V33" s="301"/>
      <c r="X33" s="300"/>
      <c r="Y33" s="309"/>
      <c r="AA33" s="180"/>
      <c r="AC33" s="312"/>
      <c r="AD33" s="314"/>
      <c r="AE33" s="312"/>
      <c r="AF33" s="222">
        <f t="shared" si="7"/>
        <v>0</v>
      </c>
      <c r="AG33" s="301"/>
      <c r="AI33" s="300"/>
      <c r="AJ33" s="309"/>
      <c r="AL33" s="180"/>
      <c r="AN33" s="312"/>
      <c r="AO33" s="314"/>
      <c r="AP33" s="312"/>
      <c r="AQ33" s="222">
        <f t="shared" si="8"/>
        <v>0</v>
      </c>
      <c r="AR33" s="301"/>
      <c r="AT33" s="300"/>
      <c r="AU33" s="309"/>
      <c r="AW33" s="180"/>
      <c r="AY33" s="312"/>
      <c r="AZ33" s="314"/>
      <c r="BA33" s="312"/>
      <c r="BB33" s="222">
        <f t="shared" si="9"/>
        <v>0</v>
      </c>
      <c r="BC33" s="301"/>
    </row>
    <row r="34" spans="2:55" ht="15" customHeight="1" x14ac:dyDescent="0.25">
      <c r="B34" s="300"/>
      <c r="C34" s="309"/>
      <c r="E34" s="180"/>
      <c r="G34" s="312"/>
      <c r="I34" s="312"/>
      <c r="J34" s="222">
        <f t="shared" si="5"/>
        <v>0</v>
      </c>
      <c r="K34" s="301"/>
      <c r="M34" s="300"/>
      <c r="N34" s="309"/>
      <c r="P34" s="180"/>
      <c r="R34" s="312"/>
      <c r="T34" s="312"/>
      <c r="U34" s="222">
        <f t="shared" si="6"/>
        <v>0</v>
      </c>
      <c r="V34" s="301"/>
      <c r="X34" s="300"/>
      <c r="Y34" s="309"/>
      <c r="AA34" s="180"/>
      <c r="AC34" s="312"/>
      <c r="AD34" s="314"/>
      <c r="AE34" s="312"/>
      <c r="AF34" s="222">
        <f t="shared" si="7"/>
        <v>0</v>
      </c>
      <c r="AG34" s="301"/>
      <c r="AI34" s="300"/>
      <c r="AJ34" s="309"/>
      <c r="AL34" s="180"/>
      <c r="AN34" s="312"/>
      <c r="AO34" s="314"/>
      <c r="AP34" s="312"/>
      <c r="AQ34" s="222">
        <f t="shared" si="8"/>
        <v>0</v>
      </c>
      <c r="AR34" s="301"/>
      <c r="AT34" s="300"/>
      <c r="AU34" s="309"/>
      <c r="AW34" s="180"/>
      <c r="AY34" s="312"/>
      <c r="AZ34" s="314"/>
      <c r="BA34" s="312"/>
      <c r="BB34" s="222">
        <f t="shared" si="9"/>
        <v>0</v>
      </c>
      <c r="BC34" s="301"/>
    </row>
    <row r="35" spans="2:55" ht="15" customHeight="1" x14ac:dyDescent="0.25">
      <c r="B35" s="300"/>
      <c r="C35" s="309"/>
      <c r="E35" s="180"/>
      <c r="G35" s="312"/>
      <c r="I35" s="312"/>
      <c r="J35" s="222">
        <f t="shared" si="5"/>
        <v>0</v>
      </c>
      <c r="K35" s="301"/>
      <c r="M35" s="300"/>
      <c r="N35" s="309"/>
      <c r="P35" s="180"/>
      <c r="R35" s="312"/>
      <c r="T35" s="312"/>
      <c r="U35" s="222">
        <f t="shared" si="6"/>
        <v>0</v>
      </c>
      <c r="V35" s="301"/>
      <c r="X35" s="300"/>
      <c r="Y35" s="309"/>
      <c r="AA35" s="180"/>
      <c r="AC35" s="312"/>
      <c r="AD35" s="314"/>
      <c r="AE35" s="312"/>
      <c r="AF35" s="222">
        <f t="shared" si="7"/>
        <v>0</v>
      </c>
      <c r="AG35" s="301"/>
      <c r="AI35" s="300"/>
      <c r="AJ35" s="309"/>
      <c r="AL35" s="180"/>
      <c r="AN35" s="312"/>
      <c r="AO35" s="314"/>
      <c r="AP35" s="312"/>
      <c r="AQ35" s="222">
        <f t="shared" si="8"/>
        <v>0</v>
      </c>
      <c r="AR35" s="301"/>
      <c r="AT35" s="300"/>
      <c r="AU35" s="309"/>
      <c r="AW35" s="180"/>
      <c r="AY35" s="312"/>
      <c r="AZ35" s="314"/>
      <c r="BA35" s="312"/>
      <c r="BB35" s="222">
        <f t="shared" si="9"/>
        <v>0</v>
      </c>
      <c r="BC35" s="301"/>
    </row>
    <row r="36" spans="2:55" ht="15" customHeight="1" x14ac:dyDescent="0.25">
      <c r="B36" s="300"/>
      <c r="C36" s="309"/>
      <c r="E36" s="180"/>
      <c r="G36" s="312"/>
      <c r="I36" s="312"/>
      <c r="J36" s="222">
        <f t="shared" si="5"/>
        <v>0</v>
      </c>
      <c r="K36" s="301"/>
      <c r="M36" s="300"/>
      <c r="N36" s="309"/>
      <c r="P36" s="180"/>
      <c r="R36" s="312"/>
      <c r="T36" s="312"/>
      <c r="U36" s="222">
        <f t="shared" si="6"/>
        <v>0</v>
      </c>
      <c r="V36" s="301"/>
      <c r="X36" s="300"/>
      <c r="Y36" s="309"/>
      <c r="AA36" s="180"/>
      <c r="AC36" s="312"/>
      <c r="AD36" s="314"/>
      <c r="AE36" s="312"/>
      <c r="AF36" s="222">
        <f t="shared" si="7"/>
        <v>0</v>
      </c>
      <c r="AG36" s="301"/>
      <c r="AI36" s="300"/>
      <c r="AJ36" s="309"/>
      <c r="AL36" s="180"/>
      <c r="AN36" s="312"/>
      <c r="AO36" s="314"/>
      <c r="AP36" s="312"/>
      <c r="AQ36" s="222">
        <f t="shared" si="8"/>
        <v>0</v>
      </c>
      <c r="AR36" s="301"/>
      <c r="AT36" s="300"/>
      <c r="AU36" s="309"/>
      <c r="AW36" s="180"/>
      <c r="AY36" s="312"/>
      <c r="AZ36" s="314"/>
      <c r="BA36" s="312"/>
      <c r="BB36" s="222">
        <f t="shared" si="9"/>
        <v>0</v>
      </c>
      <c r="BC36" s="301"/>
    </row>
    <row r="37" spans="2:55" ht="15" customHeight="1" x14ac:dyDescent="0.25">
      <c r="B37" s="300"/>
      <c r="C37" s="309"/>
      <c r="E37" s="180"/>
      <c r="G37" s="312"/>
      <c r="I37" s="312"/>
      <c r="J37" s="222">
        <f t="shared" si="5"/>
        <v>0</v>
      </c>
      <c r="K37" s="301"/>
      <c r="M37" s="300"/>
      <c r="N37" s="309"/>
      <c r="P37" s="180"/>
      <c r="R37" s="312"/>
      <c r="T37" s="312"/>
      <c r="U37" s="222">
        <f t="shared" si="6"/>
        <v>0</v>
      </c>
      <c r="V37" s="301"/>
      <c r="X37" s="300"/>
      <c r="Y37" s="309"/>
      <c r="AA37" s="180"/>
      <c r="AC37" s="312"/>
      <c r="AD37" s="314"/>
      <c r="AE37" s="312"/>
      <c r="AF37" s="222">
        <f t="shared" si="7"/>
        <v>0</v>
      </c>
      <c r="AG37" s="301"/>
      <c r="AI37" s="300"/>
      <c r="AJ37" s="309"/>
      <c r="AL37" s="180"/>
      <c r="AN37" s="312"/>
      <c r="AO37" s="314"/>
      <c r="AP37" s="312"/>
      <c r="AQ37" s="222">
        <f t="shared" si="8"/>
        <v>0</v>
      </c>
      <c r="AR37" s="301"/>
      <c r="AT37" s="300"/>
      <c r="AU37" s="309"/>
      <c r="AW37" s="180"/>
      <c r="AY37" s="312"/>
      <c r="AZ37" s="314"/>
      <c r="BA37" s="312"/>
      <c r="BB37" s="222">
        <f t="shared" si="9"/>
        <v>0</v>
      </c>
      <c r="BC37" s="301"/>
    </row>
    <row r="38" spans="2:55" ht="15" customHeight="1" x14ac:dyDescent="0.25">
      <c r="B38" s="300"/>
      <c r="C38" s="309"/>
      <c r="E38" s="180"/>
      <c r="G38" s="312"/>
      <c r="I38" s="312"/>
      <c r="J38" s="222">
        <f t="shared" si="5"/>
        <v>0</v>
      </c>
      <c r="K38" s="301"/>
      <c r="M38" s="300"/>
      <c r="N38" s="309"/>
      <c r="P38" s="180"/>
      <c r="R38" s="312"/>
      <c r="T38" s="312"/>
      <c r="U38" s="222">
        <f t="shared" si="6"/>
        <v>0</v>
      </c>
      <c r="V38" s="301"/>
      <c r="X38" s="300"/>
      <c r="Y38" s="309"/>
      <c r="AA38" s="180"/>
      <c r="AC38" s="312"/>
      <c r="AD38" s="314"/>
      <c r="AE38" s="312"/>
      <c r="AF38" s="222">
        <f t="shared" si="7"/>
        <v>0</v>
      </c>
      <c r="AG38" s="301"/>
      <c r="AI38" s="300"/>
      <c r="AJ38" s="309"/>
      <c r="AL38" s="180"/>
      <c r="AN38" s="312"/>
      <c r="AO38" s="314"/>
      <c r="AP38" s="312"/>
      <c r="AQ38" s="222">
        <f t="shared" si="8"/>
        <v>0</v>
      </c>
      <c r="AR38" s="301"/>
      <c r="AT38" s="300"/>
      <c r="AU38" s="309"/>
      <c r="AW38" s="180"/>
      <c r="AY38" s="312"/>
      <c r="AZ38" s="314"/>
      <c r="BA38" s="312"/>
      <c r="BB38" s="222">
        <f t="shared" si="9"/>
        <v>0</v>
      </c>
      <c r="BC38" s="301"/>
    </row>
    <row r="39" spans="2:55" ht="15" customHeight="1" x14ac:dyDescent="0.25">
      <c r="B39" s="300"/>
      <c r="C39" s="309"/>
      <c r="E39" s="180"/>
      <c r="G39" s="312"/>
      <c r="I39" s="312"/>
      <c r="J39" s="222">
        <f t="shared" si="5"/>
        <v>0</v>
      </c>
      <c r="K39" s="301"/>
      <c r="M39" s="300"/>
      <c r="N39" s="309"/>
      <c r="P39" s="180"/>
      <c r="R39" s="312"/>
      <c r="T39" s="312"/>
      <c r="U39" s="222">
        <f t="shared" si="6"/>
        <v>0</v>
      </c>
      <c r="V39" s="301"/>
      <c r="X39" s="300"/>
      <c r="Y39" s="309"/>
      <c r="AA39" s="180"/>
      <c r="AC39" s="312"/>
      <c r="AD39" s="314"/>
      <c r="AE39" s="312"/>
      <c r="AF39" s="222">
        <f t="shared" si="7"/>
        <v>0</v>
      </c>
      <c r="AG39" s="301"/>
      <c r="AI39" s="300"/>
      <c r="AJ39" s="309"/>
      <c r="AL39" s="180"/>
      <c r="AN39" s="312"/>
      <c r="AO39" s="314"/>
      <c r="AP39" s="312"/>
      <c r="AQ39" s="222">
        <f t="shared" si="8"/>
        <v>0</v>
      </c>
      <c r="AR39" s="301"/>
      <c r="AT39" s="300"/>
      <c r="AU39" s="309"/>
      <c r="AW39" s="180"/>
      <c r="AY39" s="312"/>
      <c r="AZ39" s="314"/>
      <c r="BA39" s="312"/>
      <c r="BB39" s="222">
        <f t="shared" si="9"/>
        <v>0</v>
      </c>
      <c r="BC39" s="301"/>
    </row>
    <row r="40" spans="2:55" ht="4.9000000000000004" customHeight="1" x14ac:dyDescent="0.25">
      <c r="B40" s="300"/>
      <c r="C40" s="219"/>
      <c r="D40" s="219"/>
      <c r="E40" s="311"/>
      <c r="F40" s="219"/>
      <c r="G40" s="313"/>
      <c r="H40" s="219"/>
      <c r="I40" s="313"/>
      <c r="J40" s="219"/>
      <c r="K40" s="301"/>
      <c r="M40" s="300"/>
      <c r="N40" s="219"/>
      <c r="O40" s="219"/>
      <c r="P40" s="311"/>
      <c r="Q40" s="219"/>
      <c r="R40" s="313"/>
      <c r="S40" s="219"/>
      <c r="T40" s="313"/>
      <c r="U40" s="219"/>
      <c r="V40" s="301"/>
      <c r="X40" s="300"/>
      <c r="Y40" s="219"/>
      <c r="Z40" s="219"/>
      <c r="AA40" s="311"/>
      <c r="AB40" s="219"/>
      <c r="AC40" s="313"/>
      <c r="AD40" s="313"/>
      <c r="AE40" s="313"/>
      <c r="AF40" s="219"/>
      <c r="AG40" s="301"/>
      <c r="AI40" s="300"/>
      <c r="AJ40" s="219"/>
      <c r="AK40" s="219"/>
      <c r="AL40" s="311"/>
      <c r="AM40" s="219"/>
      <c r="AN40" s="313"/>
      <c r="AO40" s="313"/>
      <c r="AP40" s="313"/>
      <c r="AQ40" s="219"/>
      <c r="AR40" s="301"/>
      <c r="AT40" s="300"/>
      <c r="AU40" s="219"/>
      <c r="AV40" s="219"/>
      <c r="AW40" s="311"/>
      <c r="AX40" s="219"/>
      <c r="AY40" s="313"/>
      <c r="AZ40" s="313"/>
      <c r="BA40" s="313"/>
      <c r="BB40" s="219"/>
      <c r="BC40" s="301"/>
    </row>
    <row r="41" spans="2:55" ht="15" customHeight="1" x14ac:dyDescent="0.25">
      <c r="B41" s="300"/>
      <c r="C41" s="2" t="s">
        <v>474</v>
      </c>
      <c r="E41" s="220"/>
      <c r="G41" s="314"/>
      <c r="I41" s="314"/>
      <c r="J41" s="302">
        <f>SUM(J28:J40)</f>
        <v>0</v>
      </c>
      <c r="K41" s="301"/>
      <c r="M41" s="300"/>
      <c r="N41" s="2" t="s">
        <v>474</v>
      </c>
      <c r="P41" s="220"/>
      <c r="R41" s="314"/>
      <c r="T41" s="314"/>
      <c r="U41" s="302">
        <f>SUM(U28:U40)</f>
        <v>0</v>
      </c>
      <c r="V41" s="301"/>
      <c r="X41" s="300"/>
      <c r="Y41" s="2" t="s">
        <v>474</v>
      </c>
      <c r="AA41" s="220"/>
      <c r="AC41" s="314"/>
      <c r="AD41" s="314"/>
      <c r="AE41" s="314"/>
      <c r="AF41" s="302">
        <f>SUM(AF28:AF40)</f>
        <v>0</v>
      </c>
      <c r="AG41" s="301"/>
      <c r="AI41" s="300"/>
      <c r="AJ41" s="2" t="s">
        <v>474</v>
      </c>
      <c r="AL41" s="220"/>
      <c r="AN41" s="314"/>
      <c r="AO41" s="314"/>
      <c r="AP41" s="314"/>
      <c r="AQ41" s="302">
        <f>SUM(AQ28:AQ40)</f>
        <v>0</v>
      </c>
      <c r="AR41" s="301"/>
      <c r="AT41" s="300"/>
      <c r="AU41" s="2" t="s">
        <v>474</v>
      </c>
      <c r="AW41" s="220"/>
      <c r="AY41" s="314"/>
      <c r="AZ41" s="314"/>
      <c r="BA41" s="314"/>
      <c r="BB41" s="302">
        <f>SUM(BB28:BB40)</f>
        <v>0</v>
      </c>
      <c r="BC41" s="301"/>
    </row>
    <row r="42" spans="2:55" ht="15" customHeight="1" x14ac:dyDescent="0.25">
      <c r="B42" s="300"/>
      <c r="E42" s="220"/>
      <c r="G42" s="314"/>
      <c r="I42" s="314"/>
      <c r="K42" s="301"/>
      <c r="M42" s="300"/>
      <c r="P42" s="220"/>
      <c r="R42" s="314"/>
      <c r="T42" s="314"/>
      <c r="V42" s="301"/>
      <c r="X42" s="300"/>
      <c r="AA42" s="220"/>
      <c r="AC42" s="314"/>
      <c r="AD42" s="314"/>
      <c r="AE42" s="314"/>
      <c r="AG42" s="301"/>
      <c r="AI42" s="300"/>
      <c r="AL42" s="220"/>
      <c r="AN42" s="314"/>
      <c r="AO42" s="314"/>
      <c r="AP42" s="314"/>
      <c r="AR42" s="301"/>
      <c r="AT42" s="300"/>
      <c r="AW42" s="220"/>
      <c r="AY42" s="314"/>
      <c r="AZ42" s="314"/>
      <c r="BA42" s="314"/>
      <c r="BC42" s="301"/>
    </row>
    <row r="43" spans="2:55" ht="15" customHeight="1" x14ac:dyDescent="0.25">
      <c r="B43" s="300"/>
      <c r="C43" s="2" t="s">
        <v>467</v>
      </c>
      <c r="E43" s="220"/>
      <c r="G43" s="314"/>
      <c r="I43" s="314"/>
      <c r="K43" s="301"/>
      <c r="M43" s="300"/>
      <c r="N43" s="2" t="s">
        <v>467</v>
      </c>
      <c r="P43" s="220"/>
      <c r="R43" s="314"/>
      <c r="T43" s="314"/>
      <c r="V43" s="301"/>
      <c r="X43" s="300"/>
      <c r="Y43" s="2" t="s">
        <v>467</v>
      </c>
      <c r="AA43" s="220"/>
      <c r="AC43" s="314"/>
      <c r="AD43" s="314"/>
      <c r="AE43" s="314"/>
      <c r="AG43" s="301"/>
      <c r="AI43" s="300"/>
      <c r="AJ43" s="2" t="s">
        <v>467</v>
      </c>
      <c r="AL43" s="220"/>
      <c r="AN43" s="314"/>
      <c r="AO43" s="314"/>
      <c r="AP43" s="314"/>
      <c r="AR43" s="301"/>
      <c r="AT43" s="300"/>
      <c r="AU43" s="2" t="s">
        <v>467</v>
      </c>
      <c r="AW43" s="220"/>
      <c r="AY43" s="314"/>
      <c r="AZ43" s="314"/>
      <c r="BA43" s="314"/>
      <c r="BC43" s="301"/>
    </row>
    <row r="44" spans="2:55" ht="15" customHeight="1" x14ac:dyDescent="0.25">
      <c r="B44" s="300"/>
      <c r="C44" s="308"/>
      <c r="E44" s="180"/>
      <c r="G44" s="312"/>
      <c r="I44" s="312"/>
      <c r="J44" s="222">
        <f t="shared" ref="J44:J55" si="10">G44*I44</f>
        <v>0</v>
      </c>
      <c r="K44" s="301"/>
      <c r="M44" s="300"/>
      <c r="N44" s="308"/>
      <c r="P44" s="180"/>
      <c r="R44" s="312"/>
      <c r="T44" s="312"/>
      <c r="U44" s="222">
        <f t="shared" ref="U44:U55" si="11">R44*T44</f>
        <v>0</v>
      </c>
      <c r="V44" s="301"/>
      <c r="X44" s="300"/>
      <c r="Y44" s="308"/>
      <c r="AA44" s="180"/>
      <c r="AC44" s="312"/>
      <c r="AD44" s="314"/>
      <c r="AE44" s="312"/>
      <c r="AF44" s="222">
        <f t="shared" ref="AF44:AF55" si="12">AC44*AE44</f>
        <v>0</v>
      </c>
      <c r="AG44" s="301"/>
      <c r="AI44" s="300"/>
      <c r="AJ44" s="308"/>
      <c r="AL44" s="180"/>
      <c r="AN44" s="312"/>
      <c r="AO44" s="314"/>
      <c r="AP44" s="312"/>
      <c r="AQ44" s="222">
        <f t="shared" ref="AQ44:AQ55" si="13">AN44*AP44</f>
        <v>0</v>
      </c>
      <c r="AR44" s="301"/>
      <c r="AT44" s="300"/>
      <c r="AU44" s="308"/>
      <c r="AW44" s="180"/>
      <c r="AY44" s="312"/>
      <c r="AZ44" s="314"/>
      <c r="BA44" s="312"/>
      <c r="BB44" s="222">
        <f>AY44*BA44</f>
        <v>0</v>
      </c>
      <c r="BC44" s="301"/>
    </row>
    <row r="45" spans="2:55" ht="15" customHeight="1" x14ac:dyDescent="0.25">
      <c r="B45" s="300"/>
      <c r="C45" s="308"/>
      <c r="E45" s="180"/>
      <c r="G45" s="312"/>
      <c r="I45" s="312"/>
      <c r="J45" s="222">
        <f t="shared" si="10"/>
        <v>0</v>
      </c>
      <c r="K45" s="301"/>
      <c r="M45" s="300"/>
      <c r="N45" s="308"/>
      <c r="P45" s="180"/>
      <c r="R45" s="312"/>
      <c r="T45" s="312"/>
      <c r="U45" s="222">
        <f t="shared" si="11"/>
        <v>0</v>
      </c>
      <c r="V45" s="301"/>
      <c r="X45" s="300"/>
      <c r="Y45" s="308"/>
      <c r="AA45" s="180"/>
      <c r="AC45" s="312"/>
      <c r="AD45" s="314"/>
      <c r="AE45" s="312"/>
      <c r="AF45" s="222">
        <f t="shared" si="12"/>
        <v>0</v>
      </c>
      <c r="AG45" s="301"/>
      <c r="AI45" s="300"/>
      <c r="AJ45" s="308"/>
      <c r="AL45" s="180"/>
      <c r="AN45" s="312"/>
      <c r="AO45" s="314"/>
      <c r="AP45" s="312"/>
      <c r="AQ45" s="222">
        <f t="shared" si="13"/>
        <v>0</v>
      </c>
      <c r="AR45" s="301"/>
      <c r="AT45" s="300"/>
      <c r="AU45" s="308"/>
      <c r="AW45" s="180"/>
      <c r="AY45" s="312"/>
      <c r="AZ45" s="314"/>
      <c r="BA45" s="312"/>
      <c r="BB45" s="222">
        <f t="shared" ref="BB45:BB55" si="14">AY45*BA45</f>
        <v>0</v>
      </c>
      <c r="BC45" s="301"/>
    </row>
    <row r="46" spans="2:55" ht="15" customHeight="1" x14ac:dyDescent="0.25">
      <c r="B46" s="300"/>
      <c r="C46" s="308"/>
      <c r="E46" s="180"/>
      <c r="G46" s="312"/>
      <c r="I46" s="312"/>
      <c r="J46" s="222">
        <f t="shared" si="10"/>
        <v>0</v>
      </c>
      <c r="K46" s="301"/>
      <c r="M46" s="300"/>
      <c r="N46" s="308"/>
      <c r="P46" s="180"/>
      <c r="R46" s="312"/>
      <c r="T46" s="312"/>
      <c r="U46" s="222">
        <f t="shared" si="11"/>
        <v>0</v>
      </c>
      <c r="V46" s="301"/>
      <c r="X46" s="300"/>
      <c r="Y46" s="308"/>
      <c r="AA46" s="180"/>
      <c r="AC46" s="312"/>
      <c r="AD46" s="314"/>
      <c r="AE46" s="312"/>
      <c r="AF46" s="222">
        <f t="shared" si="12"/>
        <v>0</v>
      </c>
      <c r="AG46" s="301"/>
      <c r="AI46" s="300"/>
      <c r="AJ46" s="308"/>
      <c r="AL46" s="180"/>
      <c r="AN46" s="312"/>
      <c r="AO46" s="314"/>
      <c r="AP46" s="312"/>
      <c r="AQ46" s="222">
        <f t="shared" si="13"/>
        <v>0</v>
      </c>
      <c r="AR46" s="301"/>
      <c r="AT46" s="300"/>
      <c r="AU46" s="308"/>
      <c r="AW46" s="180"/>
      <c r="AY46" s="312"/>
      <c r="AZ46" s="314"/>
      <c r="BA46" s="312"/>
      <c r="BB46" s="222">
        <f t="shared" si="14"/>
        <v>0</v>
      </c>
      <c r="BC46" s="301"/>
    </row>
    <row r="47" spans="2:55" ht="15" customHeight="1" x14ac:dyDescent="0.25">
      <c r="B47" s="300"/>
      <c r="C47" s="308"/>
      <c r="E47" s="180"/>
      <c r="G47" s="312"/>
      <c r="I47" s="312"/>
      <c r="J47" s="222">
        <f t="shared" si="10"/>
        <v>0</v>
      </c>
      <c r="K47" s="301"/>
      <c r="M47" s="300"/>
      <c r="N47" s="308"/>
      <c r="P47" s="180"/>
      <c r="R47" s="312"/>
      <c r="T47" s="312"/>
      <c r="U47" s="222">
        <f t="shared" si="11"/>
        <v>0</v>
      </c>
      <c r="V47" s="301"/>
      <c r="X47" s="300"/>
      <c r="Y47" s="308"/>
      <c r="AA47" s="180"/>
      <c r="AC47" s="312"/>
      <c r="AD47" s="314"/>
      <c r="AE47" s="312"/>
      <c r="AF47" s="222">
        <f t="shared" si="12"/>
        <v>0</v>
      </c>
      <c r="AG47" s="301"/>
      <c r="AI47" s="300"/>
      <c r="AJ47" s="308"/>
      <c r="AL47" s="180"/>
      <c r="AN47" s="312"/>
      <c r="AO47" s="314"/>
      <c r="AP47" s="312"/>
      <c r="AQ47" s="222">
        <f t="shared" si="13"/>
        <v>0</v>
      </c>
      <c r="AR47" s="301"/>
      <c r="AT47" s="300"/>
      <c r="AU47" s="308"/>
      <c r="AW47" s="180"/>
      <c r="AY47" s="312"/>
      <c r="AZ47" s="314"/>
      <c r="BA47" s="312"/>
      <c r="BB47" s="222">
        <f t="shared" si="14"/>
        <v>0</v>
      </c>
      <c r="BC47" s="301"/>
    </row>
    <row r="48" spans="2:55" ht="15" customHeight="1" x14ac:dyDescent="0.25">
      <c r="B48" s="300"/>
      <c r="C48" s="308"/>
      <c r="E48" s="180"/>
      <c r="G48" s="312"/>
      <c r="I48" s="312"/>
      <c r="J48" s="222">
        <f t="shared" si="10"/>
        <v>0</v>
      </c>
      <c r="K48" s="301"/>
      <c r="M48" s="300"/>
      <c r="N48" s="308"/>
      <c r="P48" s="180"/>
      <c r="R48" s="312"/>
      <c r="T48" s="312"/>
      <c r="U48" s="222">
        <f t="shared" si="11"/>
        <v>0</v>
      </c>
      <c r="V48" s="301"/>
      <c r="X48" s="300"/>
      <c r="Y48" s="308"/>
      <c r="AA48" s="180"/>
      <c r="AC48" s="312"/>
      <c r="AD48" s="314"/>
      <c r="AE48" s="312"/>
      <c r="AF48" s="222">
        <f t="shared" si="12"/>
        <v>0</v>
      </c>
      <c r="AG48" s="301"/>
      <c r="AI48" s="300"/>
      <c r="AJ48" s="308"/>
      <c r="AL48" s="180"/>
      <c r="AN48" s="312"/>
      <c r="AO48" s="314"/>
      <c r="AP48" s="312"/>
      <c r="AQ48" s="222">
        <f t="shared" si="13"/>
        <v>0</v>
      </c>
      <c r="AR48" s="301"/>
      <c r="AT48" s="300"/>
      <c r="AU48" s="308"/>
      <c r="AW48" s="180"/>
      <c r="AY48" s="312"/>
      <c r="AZ48" s="314"/>
      <c r="BA48" s="312"/>
      <c r="BB48" s="222">
        <f t="shared" si="14"/>
        <v>0</v>
      </c>
      <c r="BC48" s="301"/>
    </row>
    <row r="49" spans="2:55" ht="15" customHeight="1" x14ac:dyDescent="0.25">
      <c r="B49" s="300"/>
      <c r="C49" s="309"/>
      <c r="E49" s="180"/>
      <c r="G49" s="312"/>
      <c r="I49" s="312"/>
      <c r="J49" s="222">
        <f t="shared" si="10"/>
        <v>0</v>
      </c>
      <c r="K49" s="301"/>
      <c r="M49" s="300"/>
      <c r="N49" s="309"/>
      <c r="P49" s="180"/>
      <c r="R49" s="312"/>
      <c r="T49" s="312"/>
      <c r="U49" s="222">
        <f t="shared" si="11"/>
        <v>0</v>
      </c>
      <c r="V49" s="301"/>
      <c r="X49" s="300"/>
      <c r="Y49" s="309"/>
      <c r="AA49" s="180"/>
      <c r="AC49" s="312"/>
      <c r="AD49" s="314"/>
      <c r="AE49" s="312"/>
      <c r="AF49" s="222">
        <f t="shared" si="12"/>
        <v>0</v>
      </c>
      <c r="AG49" s="301"/>
      <c r="AI49" s="300"/>
      <c r="AJ49" s="309"/>
      <c r="AL49" s="180"/>
      <c r="AN49" s="312"/>
      <c r="AO49" s="314"/>
      <c r="AP49" s="312"/>
      <c r="AQ49" s="222">
        <f t="shared" si="13"/>
        <v>0</v>
      </c>
      <c r="AR49" s="301"/>
      <c r="AT49" s="300"/>
      <c r="AU49" s="309"/>
      <c r="AW49" s="180"/>
      <c r="AY49" s="312"/>
      <c r="AZ49" s="314"/>
      <c r="BA49" s="312"/>
      <c r="BB49" s="222">
        <f t="shared" si="14"/>
        <v>0</v>
      </c>
      <c r="BC49" s="301"/>
    </row>
    <row r="50" spans="2:55" ht="15" customHeight="1" x14ac:dyDescent="0.25">
      <c r="B50" s="300"/>
      <c r="C50" s="309"/>
      <c r="E50" s="180"/>
      <c r="G50" s="312"/>
      <c r="I50" s="312"/>
      <c r="J50" s="222">
        <f t="shared" si="10"/>
        <v>0</v>
      </c>
      <c r="K50" s="301"/>
      <c r="M50" s="300"/>
      <c r="N50" s="309"/>
      <c r="P50" s="180"/>
      <c r="R50" s="312"/>
      <c r="T50" s="312"/>
      <c r="U50" s="222">
        <f t="shared" si="11"/>
        <v>0</v>
      </c>
      <c r="V50" s="301"/>
      <c r="X50" s="300"/>
      <c r="Y50" s="309"/>
      <c r="AA50" s="180"/>
      <c r="AC50" s="312"/>
      <c r="AD50" s="314"/>
      <c r="AE50" s="312"/>
      <c r="AF50" s="222">
        <f t="shared" si="12"/>
        <v>0</v>
      </c>
      <c r="AG50" s="301"/>
      <c r="AI50" s="300"/>
      <c r="AJ50" s="309"/>
      <c r="AL50" s="180"/>
      <c r="AN50" s="312"/>
      <c r="AO50" s="314"/>
      <c r="AP50" s="312"/>
      <c r="AQ50" s="222">
        <f t="shared" si="13"/>
        <v>0</v>
      </c>
      <c r="AR50" s="301"/>
      <c r="AT50" s="300"/>
      <c r="AU50" s="309"/>
      <c r="AW50" s="180"/>
      <c r="AY50" s="312"/>
      <c r="AZ50" s="314"/>
      <c r="BA50" s="312"/>
      <c r="BB50" s="222">
        <f t="shared" si="14"/>
        <v>0</v>
      </c>
      <c r="BC50" s="301"/>
    </row>
    <row r="51" spans="2:55" ht="15" customHeight="1" x14ac:dyDescent="0.25">
      <c r="B51" s="300"/>
      <c r="C51" s="309"/>
      <c r="E51" s="180"/>
      <c r="G51" s="312"/>
      <c r="I51" s="312"/>
      <c r="J51" s="222">
        <f t="shared" si="10"/>
        <v>0</v>
      </c>
      <c r="K51" s="301"/>
      <c r="M51" s="300"/>
      <c r="N51" s="309"/>
      <c r="P51" s="180"/>
      <c r="R51" s="312"/>
      <c r="T51" s="312"/>
      <c r="U51" s="222">
        <f t="shared" si="11"/>
        <v>0</v>
      </c>
      <c r="V51" s="301"/>
      <c r="X51" s="300"/>
      <c r="Y51" s="309"/>
      <c r="AA51" s="180"/>
      <c r="AC51" s="312"/>
      <c r="AD51" s="314"/>
      <c r="AE51" s="312"/>
      <c r="AF51" s="222">
        <f t="shared" si="12"/>
        <v>0</v>
      </c>
      <c r="AG51" s="301"/>
      <c r="AI51" s="300"/>
      <c r="AJ51" s="309"/>
      <c r="AL51" s="180"/>
      <c r="AN51" s="312"/>
      <c r="AO51" s="314"/>
      <c r="AP51" s="312"/>
      <c r="AQ51" s="222">
        <f t="shared" si="13"/>
        <v>0</v>
      </c>
      <c r="AR51" s="301"/>
      <c r="AT51" s="300"/>
      <c r="AU51" s="309"/>
      <c r="AW51" s="180"/>
      <c r="AY51" s="312"/>
      <c r="AZ51" s="314"/>
      <c r="BA51" s="312"/>
      <c r="BB51" s="222">
        <f t="shared" si="14"/>
        <v>0</v>
      </c>
      <c r="BC51" s="301"/>
    </row>
    <row r="52" spans="2:55" ht="15" customHeight="1" x14ac:dyDescent="0.25">
      <c r="B52" s="300"/>
      <c r="C52" s="309"/>
      <c r="E52" s="180"/>
      <c r="G52" s="312"/>
      <c r="I52" s="312"/>
      <c r="J52" s="222">
        <f t="shared" si="10"/>
        <v>0</v>
      </c>
      <c r="K52" s="301"/>
      <c r="M52" s="300"/>
      <c r="N52" s="309"/>
      <c r="P52" s="180"/>
      <c r="R52" s="312"/>
      <c r="T52" s="312"/>
      <c r="U52" s="222">
        <f t="shared" si="11"/>
        <v>0</v>
      </c>
      <c r="V52" s="301"/>
      <c r="X52" s="300"/>
      <c r="Y52" s="309"/>
      <c r="AA52" s="180"/>
      <c r="AC52" s="312"/>
      <c r="AD52" s="314"/>
      <c r="AE52" s="312"/>
      <c r="AF52" s="222">
        <f t="shared" si="12"/>
        <v>0</v>
      </c>
      <c r="AG52" s="301"/>
      <c r="AI52" s="300"/>
      <c r="AJ52" s="309"/>
      <c r="AL52" s="180"/>
      <c r="AN52" s="312"/>
      <c r="AO52" s="314"/>
      <c r="AP52" s="312"/>
      <c r="AQ52" s="222">
        <f t="shared" si="13"/>
        <v>0</v>
      </c>
      <c r="AR52" s="301"/>
      <c r="AT52" s="300"/>
      <c r="AU52" s="309"/>
      <c r="AW52" s="180"/>
      <c r="AY52" s="312"/>
      <c r="AZ52" s="314"/>
      <c r="BA52" s="312"/>
      <c r="BB52" s="222">
        <f t="shared" si="14"/>
        <v>0</v>
      </c>
      <c r="BC52" s="301"/>
    </row>
    <row r="53" spans="2:55" ht="15" customHeight="1" x14ac:dyDescent="0.25">
      <c r="B53" s="300"/>
      <c r="C53" s="309"/>
      <c r="E53" s="180"/>
      <c r="G53" s="312"/>
      <c r="I53" s="312"/>
      <c r="J53" s="222">
        <f t="shared" si="10"/>
        <v>0</v>
      </c>
      <c r="K53" s="301"/>
      <c r="M53" s="300"/>
      <c r="N53" s="309"/>
      <c r="P53" s="180"/>
      <c r="R53" s="312"/>
      <c r="T53" s="312"/>
      <c r="U53" s="222">
        <f t="shared" si="11"/>
        <v>0</v>
      </c>
      <c r="V53" s="301"/>
      <c r="X53" s="300"/>
      <c r="Y53" s="309"/>
      <c r="AA53" s="180"/>
      <c r="AC53" s="312"/>
      <c r="AD53" s="314"/>
      <c r="AE53" s="312"/>
      <c r="AF53" s="222">
        <f t="shared" si="12"/>
        <v>0</v>
      </c>
      <c r="AG53" s="301"/>
      <c r="AI53" s="300"/>
      <c r="AJ53" s="309"/>
      <c r="AL53" s="180"/>
      <c r="AN53" s="312"/>
      <c r="AO53" s="314"/>
      <c r="AP53" s="312"/>
      <c r="AQ53" s="222">
        <f t="shared" si="13"/>
        <v>0</v>
      </c>
      <c r="AR53" s="301"/>
      <c r="AT53" s="300"/>
      <c r="AU53" s="309"/>
      <c r="AW53" s="180"/>
      <c r="AY53" s="312"/>
      <c r="AZ53" s="314"/>
      <c r="BA53" s="312"/>
      <c r="BB53" s="222">
        <f t="shared" si="14"/>
        <v>0</v>
      </c>
      <c r="BC53" s="301"/>
    </row>
    <row r="54" spans="2:55" ht="15" customHeight="1" x14ac:dyDescent="0.25">
      <c r="B54" s="300"/>
      <c r="C54" s="309"/>
      <c r="E54" s="180"/>
      <c r="G54" s="312"/>
      <c r="I54" s="312"/>
      <c r="J54" s="222">
        <f t="shared" si="10"/>
        <v>0</v>
      </c>
      <c r="K54" s="301"/>
      <c r="M54" s="300"/>
      <c r="N54" s="309"/>
      <c r="P54" s="180"/>
      <c r="R54" s="312"/>
      <c r="T54" s="312"/>
      <c r="U54" s="222">
        <f t="shared" si="11"/>
        <v>0</v>
      </c>
      <c r="V54" s="301"/>
      <c r="X54" s="300"/>
      <c r="Y54" s="309"/>
      <c r="AA54" s="180"/>
      <c r="AC54" s="312"/>
      <c r="AD54" s="314"/>
      <c r="AE54" s="312"/>
      <c r="AF54" s="222">
        <f t="shared" si="12"/>
        <v>0</v>
      </c>
      <c r="AG54" s="301"/>
      <c r="AI54" s="300"/>
      <c r="AJ54" s="309"/>
      <c r="AL54" s="180"/>
      <c r="AN54" s="312"/>
      <c r="AO54" s="314"/>
      <c r="AP54" s="312"/>
      <c r="AQ54" s="222">
        <f t="shared" si="13"/>
        <v>0</v>
      </c>
      <c r="AR54" s="301"/>
      <c r="AT54" s="300"/>
      <c r="AU54" s="309"/>
      <c r="AW54" s="180"/>
      <c r="AY54" s="312"/>
      <c r="AZ54" s="314"/>
      <c r="BA54" s="312"/>
      <c r="BB54" s="222">
        <f t="shared" si="14"/>
        <v>0</v>
      </c>
      <c r="BC54" s="301"/>
    </row>
    <row r="55" spans="2:55" ht="15" customHeight="1" x14ac:dyDescent="0.25">
      <c r="B55" s="300"/>
      <c r="C55" s="309"/>
      <c r="E55" s="180"/>
      <c r="G55" s="312"/>
      <c r="I55" s="312"/>
      <c r="J55" s="222">
        <f t="shared" si="10"/>
        <v>0</v>
      </c>
      <c r="K55" s="301"/>
      <c r="M55" s="300"/>
      <c r="N55" s="309"/>
      <c r="P55" s="180"/>
      <c r="R55" s="312"/>
      <c r="T55" s="312"/>
      <c r="U55" s="222">
        <f t="shared" si="11"/>
        <v>0</v>
      </c>
      <c r="V55" s="301"/>
      <c r="X55" s="300"/>
      <c r="Y55" s="309"/>
      <c r="AA55" s="180"/>
      <c r="AC55" s="312"/>
      <c r="AD55" s="314"/>
      <c r="AE55" s="312"/>
      <c r="AF55" s="222">
        <f t="shared" si="12"/>
        <v>0</v>
      </c>
      <c r="AG55" s="301"/>
      <c r="AI55" s="300"/>
      <c r="AJ55" s="309"/>
      <c r="AL55" s="180"/>
      <c r="AN55" s="312"/>
      <c r="AO55" s="314"/>
      <c r="AP55" s="312"/>
      <c r="AQ55" s="222">
        <f t="shared" si="13"/>
        <v>0</v>
      </c>
      <c r="AR55" s="301"/>
      <c r="AT55" s="300"/>
      <c r="AU55" s="309"/>
      <c r="AW55" s="180"/>
      <c r="AY55" s="312"/>
      <c r="AZ55" s="314"/>
      <c r="BA55" s="312"/>
      <c r="BB55" s="222">
        <f t="shared" si="14"/>
        <v>0</v>
      </c>
      <c r="BC55" s="301"/>
    </row>
    <row r="56" spans="2:55" ht="4.9000000000000004" customHeight="1" x14ac:dyDescent="0.25">
      <c r="B56" s="300"/>
      <c r="C56" s="219"/>
      <c r="D56" s="219"/>
      <c r="E56" s="311"/>
      <c r="F56" s="219"/>
      <c r="G56" s="313"/>
      <c r="H56" s="219"/>
      <c r="I56" s="313"/>
      <c r="J56" s="219"/>
      <c r="K56" s="301"/>
      <c r="M56" s="300"/>
      <c r="N56" s="219"/>
      <c r="O56" s="219"/>
      <c r="P56" s="311"/>
      <c r="Q56" s="219"/>
      <c r="R56" s="313"/>
      <c r="S56" s="219"/>
      <c r="T56" s="313"/>
      <c r="U56" s="219"/>
      <c r="V56" s="301"/>
      <c r="X56" s="300"/>
      <c r="Y56" s="219"/>
      <c r="Z56" s="219"/>
      <c r="AA56" s="311"/>
      <c r="AB56" s="219"/>
      <c r="AC56" s="313"/>
      <c r="AD56" s="313"/>
      <c r="AE56" s="313"/>
      <c r="AF56" s="219"/>
      <c r="AG56" s="301"/>
      <c r="AI56" s="300"/>
      <c r="AJ56" s="219"/>
      <c r="AK56" s="219"/>
      <c r="AL56" s="311"/>
      <c r="AM56" s="219"/>
      <c r="AN56" s="313"/>
      <c r="AO56" s="313"/>
      <c r="AP56" s="313"/>
      <c r="AQ56" s="219"/>
      <c r="AR56" s="301"/>
      <c r="AT56" s="300"/>
      <c r="AU56" s="219"/>
      <c r="AV56" s="219"/>
      <c r="AW56" s="311"/>
      <c r="AX56" s="219"/>
      <c r="AY56" s="313"/>
      <c r="AZ56" s="313"/>
      <c r="BA56" s="313"/>
      <c r="BB56" s="219"/>
      <c r="BC56" s="301"/>
    </row>
    <row r="57" spans="2:55" ht="15" customHeight="1" x14ac:dyDescent="0.25">
      <c r="B57" s="300"/>
      <c r="C57" s="2" t="s">
        <v>475</v>
      </c>
      <c r="E57" s="220"/>
      <c r="G57" s="314"/>
      <c r="I57" s="314"/>
      <c r="J57" s="302">
        <f>SUM(J44:J56)</f>
        <v>0</v>
      </c>
      <c r="K57" s="301"/>
      <c r="M57" s="300"/>
      <c r="N57" s="2" t="s">
        <v>475</v>
      </c>
      <c r="P57" s="220"/>
      <c r="R57" s="314"/>
      <c r="T57" s="314"/>
      <c r="U57" s="302">
        <f>SUM(U44:U56)</f>
        <v>0</v>
      </c>
      <c r="V57" s="301"/>
      <c r="X57" s="300"/>
      <c r="Y57" s="2" t="s">
        <v>475</v>
      </c>
      <c r="AA57" s="220"/>
      <c r="AC57" s="314"/>
      <c r="AD57" s="314"/>
      <c r="AE57" s="314"/>
      <c r="AF57" s="302">
        <f>SUM(AF44:AF56)</f>
        <v>0</v>
      </c>
      <c r="AG57" s="301"/>
      <c r="AI57" s="300"/>
      <c r="AJ57" s="2" t="s">
        <v>475</v>
      </c>
      <c r="AL57" s="220"/>
      <c r="AN57" s="314"/>
      <c r="AO57" s="314"/>
      <c r="AP57" s="314"/>
      <c r="AQ57" s="302">
        <f>SUM(AQ44:AQ56)</f>
        <v>0</v>
      </c>
      <c r="AR57" s="301"/>
      <c r="AT57" s="300"/>
      <c r="AU57" s="2" t="s">
        <v>475</v>
      </c>
      <c r="AW57" s="220"/>
      <c r="AY57" s="314"/>
      <c r="AZ57" s="314"/>
      <c r="BA57" s="314"/>
      <c r="BB57" s="302">
        <f>SUM(BB44:BB56)</f>
        <v>0</v>
      </c>
      <c r="BC57" s="301"/>
    </row>
    <row r="58" spans="2:55" ht="15" customHeight="1" x14ac:dyDescent="0.25">
      <c r="B58" s="300"/>
      <c r="E58" s="220"/>
      <c r="G58" s="314"/>
      <c r="I58" s="314"/>
      <c r="K58" s="301"/>
      <c r="M58" s="300"/>
      <c r="P58" s="220"/>
      <c r="R58" s="314"/>
      <c r="T58" s="314"/>
      <c r="V58" s="301"/>
      <c r="X58" s="300"/>
      <c r="AA58" s="220"/>
      <c r="AC58" s="314"/>
      <c r="AD58" s="314"/>
      <c r="AE58" s="314"/>
      <c r="AG58" s="301"/>
      <c r="AI58" s="300"/>
      <c r="AL58" s="220"/>
      <c r="AN58" s="314"/>
      <c r="AO58" s="314"/>
      <c r="AP58" s="314"/>
      <c r="AR58" s="301"/>
      <c r="AT58" s="300"/>
      <c r="AW58" s="220"/>
      <c r="AY58" s="314"/>
      <c r="AZ58" s="314"/>
      <c r="BA58" s="314"/>
      <c r="BC58" s="301"/>
    </row>
    <row r="59" spans="2:55" ht="15" customHeight="1" x14ac:dyDescent="0.25">
      <c r="B59" s="300"/>
      <c r="C59" s="2" t="s">
        <v>468</v>
      </c>
      <c r="E59" s="220"/>
      <c r="G59" s="314"/>
      <c r="I59" s="314"/>
      <c r="K59" s="301"/>
      <c r="M59" s="300"/>
      <c r="N59" s="2" t="s">
        <v>468</v>
      </c>
      <c r="P59" s="220"/>
      <c r="R59" s="314"/>
      <c r="T59" s="314"/>
      <c r="V59" s="301"/>
      <c r="X59" s="300"/>
      <c r="Y59" s="2" t="s">
        <v>468</v>
      </c>
      <c r="AA59" s="220"/>
      <c r="AC59" s="314"/>
      <c r="AD59" s="314"/>
      <c r="AE59" s="314"/>
      <c r="AG59" s="301"/>
      <c r="AI59" s="300"/>
      <c r="AJ59" s="2" t="s">
        <v>468</v>
      </c>
      <c r="AL59" s="220"/>
      <c r="AN59" s="314"/>
      <c r="AO59" s="314"/>
      <c r="AP59" s="314"/>
      <c r="AR59" s="301"/>
      <c r="AT59" s="300"/>
      <c r="AU59" s="2" t="s">
        <v>468</v>
      </c>
      <c r="AW59" s="220"/>
      <c r="AY59" s="314"/>
      <c r="AZ59" s="314"/>
      <c r="BA59" s="314"/>
      <c r="BC59" s="301"/>
    </row>
    <row r="60" spans="2:55" ht="15" customHeight="1" x14ac:dyDescent="0.25">
      <c r="B60" s="300"/>
      <c r="C60" s="308"/>
      <c r="E60" s="180"/>
      <c r="G60" s="312"/>
      <c r="I60" s="312"/>
      <c r="J60" s="222">
        <f t="shared" ref="J60:J71" si="15">G60*I60</f>
        <v>0</v>
      </c>
      <c r="K60" s="301"/>
      <c r="M60" s="300"/>
      <c r="N60" s="308"/>
      <c r="P60" s="180"/>
      <c r="R60" s="312"/>
      <c r="T60" s="312"/>
      <c r="U60" s="222">
        <f t="shared" ref="U60:U71" si="16">R60*T60</f>
        <v>0</v>
      </c>
      <c r="V60" s="301"/>
      <c r="X60" s="300"/>
      <c r="Y60" s="308"/>
      <c r="AA60" s="180"/>
      <c r="AC60" s="312"/>
      <c r="AD60" s="314"/>
      <c r="AE60" s="312"/>
      <c r="AF60" s="222">
        <f t="shared" ref="AF60:AF71" si="17">AC60*AE60</f>
        <v>0</v>
      </c>
      <c r="AG60" s="301"/>
      <c r="AI60" s="300"/>
      <c r="AJ60" s="308"/>
      <c r="AL60" s="180"/>
      <c r="AN60" s="312"/>
      <c r="AO60" s="314"/>
      <c r="AP60" s="312"/>
      <c r="AQ60" s="222">
        <f t="shared" ref="AQ60:AQ71" si="18">AN60*AP60</f>
        <v>0</v>
      </c>
      <c r="AR60" s="301"/>
      <c r="AT60" s="300"/>
      <c r="AU60" s="308"/>
      <c r="AW60" s="180"/>
      <c r="AY60" s="312"/>
      <c r="AZ60" s="314"/>
      <c r="BA60" s="312"/>
      <c r="BB60" s="222">
        <f>AY60*BA60</f>
        <v>0</v>
      </c>
      <c r="BC60" s="301"/>
    </row>
    <row r="61" spans="2:55" ht="15" customHeight="1" x14ac:dyDescent="0.25">
      <c r="B61" s="300"/>
      <c r="C61" s="308"/>
      <c r="E61" s="180"/>
      <c r="G61" s="312"/>
      <c r="I61" s="312"/>
      <c r="J61" s="222">
        <f t="shared" si="15"/>
        <v>0</v>
      </c>
      <c r="K61" s="301"/>
      <c r="M61" s="300"/>
      <c r="N61" s="308"/>
      <c r="P61" s="180"/>
      <c r="R61" s="312"/>
      <c r="T61" s="312"/>
      <c r="U61" s="222">
        <f t="shared" si="16"/>
        <v>0</v>
      </c>
      <c r="V61" s="301"/>
      <c r="X61" s="300"/>
      <c r="Y61" s="308"/>
      <c r="AA61" s="180"/>
      <c r="AC61" s="312"/>
      <c r="AD61" s="314"/>
      <c r="AE61" s="312"/>
      <c r="AF61" s="222">
        <f t="shared" si="17"/>
        <v>0</v>
      </c>
      <c r="AG61" s="301"/>
      <c r="AI61" s="300"/>
      <c r="AJ61" s="308"/>
      <c r="AL61" s="180"/>
      <c r="AN61" s="312"/>
      <c r="AO61" s="314"/>
      <c r="AP61" s="312"/>
      <c r="AQ61" s="222">
        <f t="shared" si="18"/>
        <v>0</v>
      </c>
      <c r="AR61" s="301"/>
      <c r="AT61" s="300"/>
      <c r="AU61" s="308"/>
      <c r="AW61" s="180"/>
      <c r="AY61" s="312"/>
      <c r="AZ61" s="314"/>
      <c r="BA61" s="312"/>
      <c r="BB61" s="222">
        <f t="shared" ref="BB61:BB71" si="19">AY61*BA61</f>
        <v>0</v>
      </c>
      <c r="BC61" s="301"/>
    </row>
    <row r="62" spans="2:55" ht="15" customHeight="1" x14ac:dyDescent="0.25">
      <c r="B62" s="300"/>
      <c r="C62" s="308"/>
      <c r="E62" s="180"/>
      <c r="G62" s="312"/>
      <c r="I62" s="312"/>
      <c r="J62" s="222">
        <f t="shared" si="15"/>
        <v>0</v>
      </c>
      <c r="K62" s="301"/>
      <c r="M62" s="300"/>
      <c r="N62" s="308"/>
      <c r="P62" s="180"/>
      <c r="R62" s="312"/>
      <c r="T62" s="312"/>
      <c r="U62" s="222">
        <f t="shared" si="16"/>
        <v>0</v>
      </c>
      <c r="V62" s="301"/>
      <c r="X62" s="300"/>
      <c r="Y62" s="308"/>
      <c r="AA62" s="180"/>
      <c r="AC62" s="312"/>
      <c r="AD62" s="314"/>
      <c r="AE62" s="312"/>
      <c r="AF62" s="222">
        <f t="shared" si="17"/>
        <v>0</v>
      </c>
      <c r="AG62" s="301"/>
      <c r="AI62" s="300"/>
      <c r="AJ62" s="308"/>
      <c r="AL62" s="180"/>
      <c r="AN62" s="312"/>
      <c r="AO62" s="314"/>
      <c r="AP62" s="312"/>
      <c r="AQ62" s="222">
        <f t="shared" si="18"/>
        <v>0</v>
      </c>
      <c r="AR62" s="301"/>
      <c r="AT62" s="300"/>
      <c r="AU62" s="308"/>
      <c r="AW62" s="180"/>
      <c r="AY62" s="312"/>
      <c r="AZ62" s="314"/>
      <c r="BA62" s="312"/>
      <c r="BB62" s="222">
        <f t="shared" si="19"/>
        <v>0</v>
      </c>
      <c r="BC62" s="301"/>
    </row>
    <row r="63" spans="2:55" ht="15" customHeight="1" x14ac:dyDescent="0.25">
      <c r="B63" s="300"/>
      <c r="C63" s="308"/>
      <c r="E63" s="180"/>
      <c r="G63" s="312"/>
      <c r="I63" s="312"/>
      <c r="J63" s="222">
        <f t="shared" si="15"/>
        <v>0</v>
      </c>
      <c r="K63" s="301"/>
      <c r="M63" s="300"/>
      <c r="N63" s="308"/>
      <c r="P63" s="180"/>
      <c r="R63" s="312"/>
      <c r="T63" s="312"/>
      <c r="U63" s="222">
        <f t="shared" si="16"/>
        <v>0</v>
      </c>
      <c r="V63" s="301"/>
      <c r="X63" s="300"/>
      <c r="Y63" s="308"/>
      <c r="AA63" s="180"/>
      <c r="AC63" s="312"/>
      <c r="AD63" s="314"/>
      <c r="AE63" s="312"/>
      <c r="AF63" s="222">
        <f t="shared" si="17"/>
        <v>0</v>
      </c>
      <c r="AG63" s="301"/>
      <c r="AI63" s="300"/>
      <c r="AJ63" s="308"/>
      <c r="AL63" s="180"/>
      <c r="AN63" s="312"/>
      <c r="AO63" s="314"/>
      <c r="AP63" s="312"/>
      <c r="AQ63" s="222">
        <f t="shared" si="18"/>
        <v>0</v>
      </c>
      <c r="AR63" s="301"/>
      <c r="AT63" s="300"/>
      <c r="AU63" s="308"/>
      <c r="AW63" s="180"/>
      <c r="AY63" s="312"/>
      <c r="AZ63" s="314"/>
      <c r="BA63" s="312"/>
      <c r="BB63" s="222">
        <f t="shared" si="19"/>
        <v>0</v>
      </c>
      <c r="BC63" s="301"/>
    </row>
    <row r="64" spans="2:55" ht="15" customHeight="1" x14ac:dyDescent="0.25">
      <c r="B64" s="300"/>
      <c r="C64" s="308"/>
      <c r="E64" s="180"/>
      <c r="G64" s="312"/>
      <c r="I64" s="312"/>
      <c r="J64" s="222">
        <f t="shared" si="15"/>
        <v>0</v>
      </c>
      <c r="K64" s="301"/>
      <c r="M64" s="300"/>
      <c r="N64" s="308"/>
      <c r="P64" s="180"/>
      <c r="R64" s="312"/>
      <c r="T64" s="312"/>
      <c r="U64" s="222">
        <f t="shared" si="16"/>
        <v>0</v>
      </c>
      <c r="V64" s="301"/>
      <c r="X64" s="300"/>
      <c r="Y64" s="308"/>
      <c r="AA64" s="180"/>
      <c r="AC64" s="312"/>
      <c r="AD64" s="314"/>
      <c r="AE64" s="312"/>
      <c r="AF64" s="222">
        <f t="shared" si="17"/>
        <v>0</v>
      </c>
      <c r="AG64" s="301"/>
      <c r="AI64" s="300"/>
      <c r="AJ64" s="308"/>
      <c r="AL64" s="180"/>
      <c r="AN64" s="312"/>
      <c r="AO64" s="314"/>
      <c r="AP64" s="312"/>
      <c r="AQ64" s="222">
        <f t="shared" si="18"/>
        <v>0</v>
      </c>
      <c r="AR64" s="301"/>
      <c r="AT64" s="300"/>
      <c r="AU64" s="308"/>
      <c r="AW64" s="180"/>
      <c r="AY64" s="312"/>
      <c r="AZ64" s="314"/>
      <c r="BA64" s="312"/>
      <c r="BB64" s="222">
        <f t="shared" si="19"/>
        <v>0</v>
      </c>
      <c r="BC64" s="301"/>
    </row>
    <row r="65" spans="2:55" ht="15" customHeight="1" x14ac:dyDescent="0.25">
      <c r="B65" s="300"/>
      <c r="C65" s="309"/>
      <c r="E65" s="180"/>
      <c r="G65" s="312"/>
      <c r="I65" s="312"/>
      <c r="J65" s="222">
        <f t="shared" si="15"/>
        <v>0</v>
      </c>
      <c r="K65" s="301"/>
      <c r="M65" s="300"/>
      <c r="N65" s="309"/>
      <c r="P65" s="180"/>
      <c r="R65" s="312"/>
      <c r="T65" s="312"/>
      <c r="U65" s="222">
        <f t="shared" si="16"/>
        <v>0</v>
      </c>
      <c r="V65" s="301"/>
      <c r="X65" s="300"/>
      <c r="Y65" s="309"/>
      <c r="AA65" s="180"/>
      <c r="AC65" s="312"/>
      <c r="AD65" s="314"/>
      <c r="AE65" s="312"/>
      <c r="AF65" s="222">
        <f t="shared" si="17"/>
        <v>0</v>
      </c>
      <c r="AG65" s="301"/>
      <c r="AI65" s="300"/>
      <c r="AJ65" s="309"/>
      <c r="AL65" s="180"/>
      <c r="AN65" s="312"/>
      <c r="AO65" s="314"/>
      <c r="AP65" s="312"/>
      <c r="AQ65" s="222">
        <f t="shared" si="18"/>
        <v>0</v>
      </c>
      <c r="AR65" s="301"/>
      <c r="AT65" s="300"/>
      <c r="AU65" s="309"/>
      <c r="AW65" s="180"/>
      <c r="AY65" s="312"/>
      <c r="AZ65" s="314"/>
      <c r="BA65" s="312"/>
      <c r="BB65" s="222">
        <f t="shared" si="19"/>
        <v>0</v>
      </c>
      <c r="BC65" s="301"/>
    </row>
    <row r="66" spans="2:55" ht="15" customHeight="1" x14ac:dyDescent="0.25">
      <c r="B66" s="300"/>
      <c r="C66" s="309"/>
      <c r="E66" s="180"/>
      <c r="G66" s="312"/>
      <c r="I66" s="312"/>
      <c r="J66" s="222">
        <f t="shared" si="15"/>
        <v>0</v>
      </c>
      <c r="K66" s="301"/>
      <c r="M66" s="300"/>
      <c r="N66" s="309"/>
      <c r="P66" s="180"/>
      <c r="R66" s="312"/>
      <c r="T66" s="312"/>
      <c r="U66" s="222">
        <f t="shared" si="16"/>
        <v>0</v>
      </c>
      <c r="V66" s="301"/>
      <c r="X66" s="300"/>
      <c r="Y66" s="309"/>
      <c r="AA66" s="180"/>
      <c r="AC66" s="312"/>
      <c r="AD66" s="314"/>
      <c r="AE66" s="312"/>
      <c r="AF66" s="222">
        <f t="shared" si="17"/>
        <v>0</v>
      </c>
      <c r="AG66" s="301"/>
      <c r="AI66" s="300"/>
      <c r="AJ66" s="309"/>
      <c r="AL66" s="180"/>
      <c r="AN66" s="312"/>
      <c r="AO66" s="314"/>
      <c r="AP66" s="312"/>
      <c r="AQ66" s="222">
        <f t="shared" si="18"/>
        <v>0</v>
      </c>
      <c r="AR66" s="301"/>
      <c r="AT66" s="300"/>
      <c r="AU66" s="309"/>
      <c r="AW66" s="180"/>
      <c r="AY66" s="312"/>
      <c r="AZ66" s="314"/>
      <c r="BA66" s="312"/>
      <c r="BB66" s="222">
        <f t="shared" si="19"/>
        <v>0</v>
      </c>
      <c r="BC66" s="301"/>
    </row>
    <row r="67" spans="2:55" ht="15" customHeight="1" x14ac:dyDescent="0.25">
      <c r="B67" s="300"/>
      <c r="C67" s="309"/>
      <c r="E67" s="180"/>
      <c r="G67" s="312"/>
      <c r="I67" s="312"/>
      <c r="J67" s="222">
        <f t="shared" si="15"/>
        <v>0</v>
      </c>
      <c r="K67" s="301"/>
      <c r="M67" s="300"/>
      <c r="N67" s="309"/>
      <c r="P67" s="180"/>
      <c r="R67" s="312"/>
      <c r="T67" s="312"/>
      <c r="U67" s="222">
        <f t="shared" si="16"/>
        <v>0</v>
      </c>
      <c r="V67" s="301"/>
      <c r="X67" s="300"/>
      <c r="Y67" s="309"/>
      <c r="AA67" s="180"/>
      <c r="AC67" s="312"/>
      <c r="AD67" s="314"/>
      <c r="AE67" s="312"/>
      <c r="AF67" s="222">
        <f t="shared" si="17"/>
        <v>0</v>
      </c>
      <c r="AG67" s="301"/>
      <c r="AI67" s="300"/>
      <c r="AJ67" s="309"/>
      <c r="AL67" s="180"/>
      <c r="AN67" s="312"/>
      <c r="AO67" s="314"/>
      <c r="AP67" s="312"/>
      <c r="AQ67" s="222">
        <f t="shared" si="18"/>
        <v>0</v>
      </c>
      <c r="AR67" s="301"/>
      <c r="AT67" s="300"/>
      <c r="AU67" s="309"/>
      <c r="AW67" s="180"/>
      <c r="AY67" s="312"/>
      <c r="AZ67" s="314"/>
      <c r="BA67" s="312"/>
      <c r="BB67" s="222">
        <f t="shared" si="19"/>
        <v>0</v>
      </c>
      <c r="BC67" s="301"/>
    </row>
    <row r="68" spans="2:55" ht="15" customHeight="1" x14ac:dyDescent="0.25">
      <c r="B68" s="300"/>
      <c r="C68" s="309"/>
      <c r="E68" s="180"/>
      <c r="G68" s="312"/>
      <c r="I68" s="312"/>
      <c r="J68" s="222">
        <f t="shared" si="15"/>
        <v>0</v>
      </c>
      <c r="K68" s="301"/>
      <c r="M68" s="300"/>
      <c r="N68" s="309"/>
      <c r="P68" s="180"/>
      <c r="R68" s="312"/>
      <c r="T68" s="312"/>
      <c r="U68" s="222">
        <f t="shared" si="16"/>
        <v>0</v>
      </c>
      <c r="V68" s="301"/>
      <c r="X68" s="300"/>
      <c r="Y68" s="309"/>
      <c r="AA68" s="180"/>
      <c r="AC68" s="312"/>
      <c r="AD68" s="314"/>
      <c r="AE68" s="312"/>
      <c r="AF68" s="222">
        <f t="shared" si="17"/>
        <v>0</v>
      </c>
      <c r="AG68" s="301"/>
      <c r="AI68" s="300"/>
      <c r="AJ68" s="309"/>
      <c r="AL68" s="180"/>
      <c r="AN68" s="312"/>
      <c r="AO68" s="314"/>
      <c r="AP68" s="312"/>
      <c r="AQ68" s="222">
        <f t="shared" si="18"/>
        <v>0</v>
      </c>
      <c r="AR68" s="301"/>
      <c r="AT68" s="300"/>
      <c r="AU68" s="309"/>
      <c r="AW68" s="180"/>
      <c r="AY68" s="312"/>
      <c r="AZ68" s="314"/>
      <c r="BA68" s="312"/>
      <c r="BB68" s="222">
        <f t="shared" si="19"/>
        <v>0</v>
      </c>
      <c r="BC68" s="301"/>
    </row>
    <row r="69" spans="2:55" ht="15" customHeight="1" x14ac:dyDescent="0.25">
      <c r="B69" s="300"/>
      <c r="C69" s="309"/>
      <c r="E69" s="180"/>
      <c r="G69" s="312"/>
      <c r="I69" s="312"/>
      <c r="J69" s="222">
        <f t="shared" si="15"/>
        <v>0</v>
      </c>
      <c r="K69" s="301"/>
      <c r="M69" s="300"/>
      <c r="N69" s="309"/>
      <c r="P69" s="180"/>
      <c r="R69" s="312"/>
      <c r="T69" s="312"/>
      <c r="U69" s="222">
        <f t="shared" si="16"/>
        <v>0</v>
      </c>
      <c r="V69" s="301"/>
      <c r="X69" s="300"/>
      <c r="Y69" s="309"/>
      <c r="AA69" s="180"/>
      <c r="AC69" s="312"/>
      <c r="AD69" s="314"/>
      <c r="AE69" s="312"/>
      <c r="AF69" s="222">
        <f t="shared" si="17"/>
        <v>0</v>
      </c>
      <c r="AG69" s="301"/>
      <c r="AI69" s="300"/>
      <c r="AJ69" s="309"/>
      <c r="AL69" s="180"/>
      <c r="AN69" s="312"/>
      <c r="AO69" s="314"/>
      <c r="AP69" s="312"/>
      <c r="AQ69" s="222">
        <f t="shared" si="18"/>
        <v>0</v>
      </c>
      <c r="AR69" s="301"/>
      <c r="AT69" s="300"/>
      <c r="AU69" s="309"/>
      <c r="AW69" s="180"/>
      <c r="AY69" s="312"/>
      <c r="AZ69" s="314"/>
      <c r="BA69" s="312"/>
      <c r="BB69" s="222">
        <f t="shared" si="19"/>
        <v>0</v>
      </c>
      <c r="BC69" s="301"/>
    </row>
    <row r="70" spans="2:55" ht="15" customHeight="1" x14ac:dyDescent="0.25">
      <c r="B70" s="300"/>
      <c r="C70" s="309"/>
      <c r="E70" s="180"/>
      <c r="G70" s="312"/>
      <c r="I70" s="312"/>
      <c r="J70" s="222">
        <f t="shared" si="15"/>
        <v>0</v>
      </c>
      <c r="K70" s="301"/>
      <c r="M70" s="300"/>
      <c r="N70" s="309"/>
      <c r="P70" s="180"/>
      <c r="R70" s="312"/>
      <c r="T70" s="312"/>
      <c r="U70" s="222">
        <f t="shared" si="16"/>
        <v>0</v>
      </c>
      <c r="V70" s="301"/>
      <c r="X70" s="300"/>
      <c r="Y70" s="309"/>
      <c r="AA70" s="180"/>
      <c r="AC70" s="312"/>
      <c r="AD70" s="314"/>
      <c r="AE70" s="312"/>
      <c r="AF70" s="222">
        <f t="shared" si="17"/>
        <v>0</v>
      </c>
      <c r="AG70" s="301"/>
      <c r="AI70" s="300"/>
      <c r="AJ70" s="309"/>
      <c r="AL70" s="180"/>
      <c r="AN70" s="312"/>
      <c r="AO70" s="314"/>
      <c r="AP70" s="312"/>
      <c r="AQ70" s="222">
        <f t="shared" si="18"/>
        <v>0</v>
      </c>
      <c r="AR70" s="301"/>
      <c r="AT70" s="300"/>
      <c r="AU70" s="309"/>
      <c r="AW70" s="180"/>
      <c r="AY70" s="312"/>
      <c r="AZ70" s="314"/>
      <c r="BA70" s="312"/>
      <c r="BB70" s="222">
        <f t="shared" si="19"/>
        <v>0</v>
      </c>
      <c r="BC70" s="301"/>
    </row>
    <row r="71" spans="2:55" ht="15" customHeight="1" x14ac:dyDescent="0.25">
      <c r="B71" s="300"/>
      <c r="C71" s="309"/>
      <c r="E71" s="180"/>
      <c r="G71" s="312"/>
      <c r="I71" s="312"/>
      <c r="J71" s="222">
        <f t="shared" si="15"/>
        <v>0</v>
      </c>
      <c r="K71" s="301"/>
      <c r="M71" s="300"/>
      <c r="N71" s="309"/>
      <c r="P71" s="180"/>
      <c r="R71" s="312"/>
      <c r="T71" s="312"/>
      <c r="U71" s="222">
        <f t="shared" si="16"/>
        <v>0</v>
      </c>
      <c r="V71" s="301"/>
      <c r="X71" s="300"/>
      <c r="Y71" s="309"/>
      <c r="AA71" s="180"/>
      <c r="AC71" s="312"/>
      <c r="AD71" s="314"/>
      <c r="AE71" s="312"/>
      <c r="AF71" s="222">
        <f t="shared" si="17"/>
        <v>0</v>
      </c>
      <c r="AG71" s="301"/>
      <c r="AI71" s="300"/>
      <c r="AJ71" s="309"/>
      <c r="AL71" s="180"/>
      <c r="AN71" s="312"/>
      <c r="AO71" s="314"/>
      <c r="AP71" s="312"/>
      <c r="AQ71" s="222">
        <f t="shared" si="18"/>
        <v>0</v>
      </c>
      <c r="AR71" s="301"/>
      <c r="AT71" s="300"/>
      <c r="AU71" s="309"/>
      <c r="AW71" s="180"/>
      <c r="AY71" s="312"/>
      <c r="AZ71" s="314"/>
      <c r="BA71" s="312"/>
      <c r="BB71" s="222">
        <f t="shared" si="19"/>
        <v>0</v>
      </c>
      <c r="BC71" s="301"/>
    </row>
    <row r="72" spans="2:55" ht="4.9000000000000004" customHeight="1" x14ac:dyDescent="0.25">
      <c r="B72" s="300"/>
      <c r="C72" s="219"/>
      <c r="D72" s="219"/>
      <c r="E72" s="219"/>
      <c r="F72" s="219"/>
      <c r="G72" s="219"/>
      <c r="H72" s="219"/>
      <c r="I72" s="219"/>
      <c r="J72" s="219"/>
      <c r="K72" s="301"/>
      <c r="M72" s="300"/>
      <c r="N72" s="219"/>
      <c r="O72" s="219"/>
      <c r="P72" s="219"/>
      <c r="Q72" s="219"/>
      <c r="R72" s="219"/>
      <c r="S72" s="219"/>
      <c r="T72" s="219"/>
      <c r="U72" s="219"/>
      <c r="V72" s="301"/>
      <c r="X72" s="300"/>
      <c r="Y72" s="219"/>
      <c r="Z72" s="219"/>
      <c r="AA72" s="311"/>
      <c r="AB72" s="219"/>
      <c r="AC72" s="219"/>
      <c r="AD72" s="219"/>
      <c r="AE72" s="219"/>
      <c r="AF72" s="219"/>
      <c r="AG72" s="301"/>
      <c r="AI72" s="300"/>
      <c r="AJ72" s="219"/>
      <c r="AK72" s="219"/>
      <c r="AL72" s="219"/>
      <c r="AM72" s="219"/>
      <c r="AN72" s="219"/>
      <c r="AO72" s="219"/>
      <c r="AP72" s="219"/>
      <c r="AQ72" s="219"/>
      <c r="AR72" s="301"/>
      <c r="AT72" s="300"/>
      <c r="AU72" s="219"/>
      <c r="AV72" s="219"/>
      <c r="AW72" s="219"/>
      <c r="AX72" s="219"/>
      <c r="AY72" s="219"/>
      <c r="AZ72" s="219"/>
      <c r="BA72" s="219"/>
      <c r="BB72" s="219"/>
      <c r="BC72" s="301"/>
    </row>
    <row r="73" spans="2:55" ht="15" customHeight="1" x14ac:dyDescent="0.25">
      <c r="B73" s="300"/>
      <c r="C73" s="2" t="s">
        <v>473</v>
      </c>
      <c r="J73" s="302">
        <f>SUM(J60:J72)</f>
        <v>0</v>
      </c>
      <c r="K73" s="301"/>
      <c r="M73" s="300"/>
      <c r="N73" s="2" t="s">
        <v>473</v>
      </c>
      <c r="U73" s="302">
        <f>SUM(U60:U72)</f>
        <v>0</v>
      </c>
      <c r="V73" s="301"/>
      <c r="X73" s="300"/>
      <c r="Y73" s="2" t="s">
        <v>473</v>
      </c>
      <c r="AF73" s="302">
        <f>SUM(AF60:AF72)</f>
        <v>0</v>
      </c>
      <c r="AG73" s="301"/>
      <c r="AI73" s="300"/>
      <c r="AJ73" s="2" t="s">
        <v>473</v>
      </c>
      <c r="AQ73" s="302">
        <f>SUM(AQ60:AQ72)</f>
        <v>0</v>
      </c>
      <c r="AR73" s="301"/>
      <c r="AT73" s="300"/>
      <c r="AU73" s="2" t="s">
        <v>473</v>
      </c>
      <c r="BB73" s="302">
        <f>SUM(BB60:BB72)</f>
        <v>0</v>
      </c>
      <c r="BC73" s="301"/>
    </row>
    <row r="74" spans="2:55" ht="4.9000000000000004" customHeight="1" thickBot="1" x14ac:dyDescent="0.3">
      <c r="B74" s="303"/>
      <c r="C74" s="240"/>
      <c r="D74" s="240"/>
      <c r="E74" s="240"/>
      <c r="F74" s="240"/>
      <c r="G74" s="240"/>
      <c r="H74" s="240"/>
      <c r="I74" s="240"/>
      <c r="J74" s="240"/>
      <c r="K74" s="304"/>
      <c r="M74" s="303"/>
      <c r="N74" s="240"/>
      <c r="O74" s="240"/>
      <c r="P74" s="240"/>
      <c r="Q74" s="240"/>
      <c r="R74" s="240"/>
      <c r="S74" s="240"/>
      <c r="T74" s="240"/>
      <c r="U74" s="240"/>
      <c r="V74" s="304"/>
      <c r="X74" s="303"/>
      <c r="Y74" s="240"/>
      <c r="Z74" s="240"/>
      <c r="AA74" s="240"/>
      <c r="AB74" s="240"/>
      <c r="AC74" s="240"/>
      <c r="AD74" s="240"/>
      <c r="AE74" s="240"/>
      <c r="AF74" s="240"/>
      <c r="AG74" s="304"/>
      <c r="AI74" s="303"/>
      <c r="AJ74" s="240"/>
      <c r="AK74" s="240"/>
      <c r="AL74" s="240"/>
      <c r="AM74" s="240"/>
      <c r="AN74" s="240"/>
      <c r="AO74" s="240"/>
      <c r="AP74" s="240"/>
      <c r="AQ74" s="240"/>
      <c r="AR74" s="304"/>
      <c r="AT74" s="303"/>
      <c r="AU74" s="240"/>
      <c r="AV74" s="240"/>
      <c r="AW74" s="240"/>
      <c r="AX74" s="240"/>
      <c r="AY74" s="240"/>
      <c r="AZ74" s="240"/>
      <c r="BA74" s="240"/>
      <c r="BB74" s="240"/>
      <c r="BC74" s="304"/>
    </row>
    <row r="76" spans="2:55" x14ac:dyDescent="0.25">
      <c r="B76" s="517" t="s">
        <v>613</v>
      </c>
      <c r="C76" s="517"/>
      <c r="D76" s="517"/>
      <c r="E76" s="517"/>
      <c r="F76" s="517"/>
      <c r="G76" s="517"/>
      <c r="H76" s="517"/>
      <c r="I76" s="517"/>
      <c r="J76" s="517"/>
      <c r="K76" s="517"/>
      <c r="L76" s="517"/>
      <c r="M76" s="517"/>
      <c r="N76" s="517"/>
      <c r="O76" s="517"/>
      <c r="P76" s="517"/>
      <c r="Q76" s="517"/>
      <c r="R76" s="517"/>
      <c r="S76" s="517"/>
      <c r="T76" s="517"/>
      <c r="U76" s="517"/>
      <c r="V76" s="517"/>
      <c r="W76" s="517"/>
      <c r="X76" s="517"/>
      <c r="Y76" s="517"/>
      <c r="Z76" s="517"/>
      <c r="AA76" s="517"/>
      <c r="AB76" s="517"/>
      <c r="AC76" s="517"/>
      <c r="AD76" s="517"/>
      <c r="AE76" s="517"/>
      <c r="AF76" s="517"/>
      <c r="AG76" s="517"/>
      <c r="AH76" s="517"/>
      <c r="AI76" s="517"/>
      <c r="AJ76" s="517"/>
      <c r="AK76" s="517"/>
      <c r="AL76" s="517"/>
      <c r="AM76" s="517"/>
      <c r="AN76" s="517"/>
      <c r="AO76" s="517"/>
      <c r="AP76" s="517"/>
      <c r="AQ76" s="517"/>
      <c r="AR76" s="517"/>
      <c r="AS76" s="517"/>
      <c r="AT76" s="517"/>
      <c r="AU76" s="517"/>
      <c r="AV76" s="517"/>
      <c r="AW76" s="517"/>
      <c r="AX76" s="517"/>
      <c r="AY76" s="517"/>
      <c r="AZ76" s="517"/>
      <c r="BA76" s="517"/>
      <c r="BB76" s="517"/>
      <c r="BC76" s="517"/>
    </row>
  </sheetData>
  <sheetProtection algorithmName="SHA-512" hashValue="UOat1KpXbR6Azo7EMkB45be/m0t32RZwmbRmHAxL05H/al9EAbuSdSpEUwCZTj9VhbSKiUfCeVlsClbkuxxGWw==" saltValue="PASFgkVZxBtejF5wk8hPWg==" spinCount="100000" sheet="1" objects="1" scenarios="1"/>
  <mergeCells count="8">
    <mergeCell ref="C2:J2"/>
    <mergeCell ref="C24:J24"/>
    <mergeCell ref="B76:BC76"/>
    <mergeCell ref="BA4:BB4"/>
    <mergeCell ref="I4:J4"/>
    <mergeCell ref="T4:U4"/>
    <mergeCell ref="AE4:AF4"/>
    <mergeCell ref="AP4:AQ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H154"/>
  <sheetViews>
    <sheetView zoomScaleNormal="100" workbookViewId="0">
      <selection activeCell="K6" sqref="K6"/>
    </sheetView>
  </sheetViews>
  <sheetFormatPr defaultColWidth="8.85546875" defaultRowHeight="15" customHeight="1" x14ac:dyDescent="0.25"/>
  <cols>
    <col min="1" max="1" width="2.85546875" style="4" customWidth="1"/>
    <col min="2" max="2" width="0.85546875" style="4" customWidth="1"/>
    <col min="3" max="3" width="1.7109375" style="4" customWidth="1"/>
    <col min="4" max="4" width="17.7109375" style="4" customWidth="1"/>
    <col min="5" max="5" width="0.85546875" style="4" customWidth="1"/>
    <col min="6" max="6" width="8.7109375" style="4" customWidth="1"/>
    <col min="7" max="7" width="0.85546875" style="4" customWidth="1"/>
    <col min="8" max="8" width="9.7109375" style="4" customWidth="1"/>
    <col min="9" max="9" width="0.85546875" style="4" customWidth="1"/>
    <col min="10" max="11" width="8.7109375" style="4" customWidth="1"/>
    <col min="12" max="12" width="10.85546875" style="4" customWidth="1"/>
    <col min="13" max="13" width="0.85546875" style="4" customWidth="1"/>
    <col min="14" max="14" width="2.85546875" style="4" customWidth="1"/>
    <col min="15" max="15" width="0.85546875" style="4" customWidth="1"/>
    <col min="16" max="27" width="4.85546875" style="4" customWidth="1"/>
    <col min="28" max="28" width="0.85546875" style="4" customWidth="1"/>
    <col min="29" max="29" width="6.85546875" style="44" customWidth="1"/>
    <col min="30" max="16384" width="8.85546875" style="4"/>
  </cols>
  <sheetData>
    <row r="2" spans="2:29" ht="15" customHeight="1" thickBot="1" x14ac:dyDescent="0.3">
      <c r="C2" s="529" t="s">
        <v>458</v>
      </c>
      <c r="D2" s="529"/>
      <c r="E2" s="529"/>
      <c r="F2" s="529"/>
    </row>
    <row r="3" spans="2:29" ht="5.0999999999999996" customHeight="1" x14ac:dyDescent="0.25">
      <c r="B3" s="51"/>
      <c r="C3" s="61"/>
      <c r="D3" s="61"/>
      <c r="E3" s="61"/>
      <c r="F3" s="52"/>
      <c r="G3" s="52"/>
      <c r="H3" s="52"/>
      <c r="I3" s="52"/>
      <c r="J3" s="52"/>
      <c r="K3" s="52"/>
      <c r="L3" s="52"/>
      <c r="M3" s="55"/>
      <c r="X3" s="533" t="s">
        <v>389</v>
      </c>
      <c r="Y3" s="534"/>
      <c r="Z3" s="534"/>
      <c r="AA3" s="534"/>
      <c r="AB3" s="535"/>
    </row>
    <row r="4" spans="2:29" ht="15" customHeight="1" x14ac:dyDescent="0.25">
      <c r="B4" s="56"/>
      <c r="C4" s="50" t="s">
        <v>17</v>
      </c>
      <c r="D4" s="50"/>
      <c r="H4" s="530" t="str">
        <f>'Basic Information'!D10</f>
        <v>Crop</v>
      </c>
      <c r="I4" s="530"/>
      <c r="J4" s="530"/>
      <c r="K4" s="530"/>
      <c r="L4" s="93"/>
      <c r="M4" s="58"/>
      <c r="X4" s="536"/>
      <c r="Y4" s="537"/>
      <c r="Z4" s="537"/>
      <c r="AA4" s="537"/>
      <c r="AB4" s="538"/>
    </row>
    <row r="5" spans="2:29" ht="5.0999999999999996" customHeight="1" x14ac:dyDescent="0.25">
      <c r="B5" s="56"/>
      <c r="C5" s="50"/>
      <c r="D5" s="50"/>
      <c r="I5" s="62"/>
      <c r="J5" s="62"/>
      <c r="K5" s="62"/>
      <c r="L5" s="62"/>
      <c r="M5" s="58"/>
      <c r="X5" s="536"/>
      <c r="Y5" s="537"/>
      <c r="Z5" s="537"/>
      <c r="AA5" s="537"/>
      <c r="AB5" s="538"/>
    </row>
    <row r="6" spans="2:29" ht="15" customHeight="1" x14ac:dyDescent="0.25">
      <c r="B6" s="56"/>
      <c r="C6" s="50" t="s">
        <v>277</v>
      </c>
      <c r="D6" s="50"/>
      <c r="I6" s="50"/>
      <c r="J6" s="50"/>
      <c r="K6" s="96">
        <v>0</v>
      </c>
      <c r="L6" s="98"/>
      <c r="M6" s="58"/>
      <c r="X6" s="536"/>
      <c r="Y6" s="537"/>
      <c r="Z6" s="537"/>
      <c r="AA6" s="537"/>
      <c r="AB6" s="538"/>
    </row>
    <row r="7" spans="2:29" ht="5.0999999999999996" customHeight="1" thickBot="1" x14ac:dyDescent="0.3">
      <c r="B7" s="59"/>
      <c r="C7" s="6"/>
      <c r="D7" s="6"/>
      <c r="E7" s="6"/>
      <c r="F7" s="6"/>
      <c r="G7" s="6"/>
      <c r="H7" s="6"/>
      <c r="I7" s="6"/>
      <c r="J7" s="6"/>
      <c r="K7" s="6"/>
      <c r="L7" s="6"/>
      <c r="M7" s="60"/>
      <c r="X7" s="536"/>
      <c r="Y7" s="537"/>
      <c r="Z7" s="537"/>
      <c r="AA7" s="537"/>
      <c r="AB7" s="538"/>
    </row>
    <row r="8" spans="2:29" ht="15" customHeight="1" x14ac:dyDescent="0.25">
      <c r="X8" s="539"/>
      <c r="Y8" s="540"/>
      <c r="Z8" s="540"/>
      <c r="AA8" s="540"/>
      <c r="AB8" s="541"/>
    </row>
    <row r="9" spans="2:29" ht="15" customHeight="1" thickBot="1" x14ac:dyDescent="0.3">
      <c r="C9" s="35" t="s">
        <v>128</v>
      </c>
      <c r="D9" s="5"/>
      <c r="Q9" s="6"/>
      <c r="R9" s="6"/>
    </row>
    <row r="10" spans="2:29" ht="15" customHeight="1" x14ac:dyDescent="0.25">
      <c r="B10" s="51"/>
      <c r="C10" s="52"/>
      <c r="D10" s="52"/>
      <c r="E10" s="52"/>
      <c r="F10" s="53" t="s">
        <v>60</v>
      </c>
      <c r="G10" s="53"/>
      <c r="H10" s="52"/>
      <c r="I10" s="52"/>
      <c r="J10" s="53" t="s">
        <v>63</v>
      </c>
      <c r="K10" s="54" t="s">
        <v>125</v>
      </c>
      <c r="L10" s="53" t="s">
        <v>66</v>
      </c>
      <c r="M10" s="55"/>
      <c r="O10" s="51"/>
      <c r="P10" s="491" t="s">
        <v>127</v>
      </c>
      <c r="Q10" s="491"/>
      <c r="R10" s="491"/>
      <c r="S10" s="491"/>
      <c r="T10" s="491"/>
      <c r="U10" s="491"/>
      <c r="V10" s="491"/>
      <c r="W10" s="491"/>
      <c r="X10" s="491"/>
      <c r="Y10" s="491"/>
      <c r="Z10" s="491"/>
      <c r="AA10" s="491"/>
      <c r="AB10" s="71"/>
    </row>
    <row r="11" spans="2:29" ht="15" customHeight="1" x14ac:dyDescent="0.25">
      <c r="B11" s="56"/>
      <c r="C11" s="11" t="s">
        <v>124</v>
      </c>
      <c r="D11" s="11"/>
      <c r="E11" s="11"/>
      <c r="F11" s="57" t="s">
        <v>61</v>
      </c>
      <c r="G11" s="57"/>
      <c r="H11" s="57" t="s">
        <v>62</v>
      </c>
      <c r="I11" s="11"/>
      <c r="J11" s="57" t="s">
        <v>64</v>
      </c>
      <c r="K11" s="57" t="s">
        <v>61</v>
      </c>
      <c r="L11" s="57" t="s">
        <v>357</v>
      </c>
      <c r="M11" s="58"/>
      <c r="O11" s="56"/>
      <c r="P11" s="74" t="s">
        <v>102</v>
      </c>
      <c r="Q11" s="74" t="s">
        <v>103</v>
      </c>
      <c r="R11" s="74" t="s">
        <v>104</v>
      </c>
      <c r="S11" s="74" t="s">
        <v>105</v>
      </c>
      <c r="T11" s="74" t="s">
        <v>106</v>
      </c>
      <c r="U11" s="74" t="s">
        <v>107</v>
      </c>
      <c r="V11" s="74" t="s">
        <v>108</v>
      </c>
      <c r="W11" s="74" t="s">
        <v>109</v>
      </c>
      <c r="X11" s="74" t="s">
        <v>110</v>
      </c>
      <c r="Y11" s="74" t="s">
        <v>111</v>
      </c>
      <c r="Z11" s="74" t="s">
        <v>112</v>
      </c>
      <c r="AA11" s="74" t="s">
        <v>113</v>
      </c>
      <c r="AB11" s="73"/>
    </row>
    <row r="12" spans="2:29" ht="5.0999999999999996" customHeight="1" x14ac:dyDescent="0.25">
      <c r="B12" s="56"/>
      <c r="M12" s="58"/>
      <c r="O12" s="56"/>
      <c r="P12" s="7"/>
      <c r="Q12" s="7"/>
      <c r="R12" s="7"/>
      <c r="S12" s="7"/>
      <c r="T12" s="7"/>
      <c r="U12" s="7"/>
      <c r="V12" s="7"/>
      <c r="W12" s="7"/>
      <c r="X12" s="7"/>
      <c r="Y12" s="7"/>
      <c r="Z12" s="7"/>
      <c r="AA12" s="7"/>
      <c r="AB12" s="73"/>
    </row>
    <row r="13" spans="2:29" ht="15" customHeight="1" x14ac:dyDescent="0.25">
      <c r="B13" s="56"/>
      <c r="C13" s="4" t="s">
        <v>416</v>
      </c>
      <c r="M13" s="58"/>
      <c r="O13" s="56"/>
      <c r="P13" s="7"/>
      <c r="Q13" s="7"/>
      <c r="R13" s="7"/>
      <c r="S13" s="7"/>
      <c r="T13" s="7"/>
      <c r="U13" s="7"/>
      <c r="V13" s="7"/>
      <c r="W13" s="7"/>
      <c r="X13" s="7"/>
      <c r="Y13" s="7"/>
      <c r="Z13" s="7"/>
      <c r="AA13" s="7"/>
      <c r="AB13" s="73"/>
    </row>
    <row r="14" spans="2:29" ht="15" customHeight="1" x14ac:dyDescent="0.25">
      <c r="B14" s="56"/>
      <c r="D14" s="225" t="s">
        <v>17</v>
      </c>
      <c r="F14" s="183">
        <v>0</v>
      </c>
      <c r="H14" s="186" t="s">
        <v>355</v>
      </c>
      <c r="J14" s="183">
        <v>0</v>
      </c>
      <c r="K14" s="18">
        <f>F14*J14</f>
        <v>0</v>
      </c>
      <c r="L14" s="18">
        <f>K14*$K$6</f>
        <v>0</v>
      </c>
      <c r="M14" s="58"/>
      <c r="O14" s="56"/>
      <c r="P14" s="178">
        <v>0</v>
      </c>
      <c r="Q14" s="178">
        <v>0</v>
      </c>
      <c r="R14" s="178">
        <v>0</v>
      </c>
      <c r="S14" s="178">
        <v>0</v>
      </c>
      <c r="T14" s="178">
        <v>0</v>
      </c>
      <c r="U14" s="178">
        <v>0</v>
      </c>
      <c r="V14" s="178">
        <v>0</v>
      </c>
      <c r="W14" s="178">
        <v>0</v>
      </c>
      <c r="X14" s="178">
        <v>0</v>
      </c>
      <c r="Y14" s="178">
        <v>0</v>
      </c>
      <c r="Z14" s="178">
        <v>0</v>
      </c>
      <c r="AA14" s="178">
        <v>0</v>
      </c>
      <c r="AB14" s="16"/>
      <c r="AC14" s="45">
        <f>SUM(P14:AA14)</f>
        <v>0</v>
      </c>
    </row>
    <row r="15" spans="2:29" ht="15" customHeight="1" x14ac:dyDescent="0.25">
      <c r="B15" s="56"/>
      <c r="D15" s="4" t="str">
        <f>D14</f>
        <v>Crop</v>
      </c>
      <c r="F15" s="183">
        <v>0</v>
      </c>
      <c r="H15" s="7" t="str">
        <f>H14</f>
        <v>Harv. Units</v>
      </c>
      <c r="J15" s="183">
        <v>0</v>
      </c>
      <c r="K15" s="18">
        <f>F15*J15</f>
        <v>0</v>
      </c>
      <c r="L15" s="18">
        <f t="shared" ref="L15:L23" si="0">K15*$K$6</f>
        <v>0</v>
      </c>
      <c r="M15" s="58"/>
      <c r="O15" s="56"/>
      <c r="P15" s="178">
        <v>0</v>
      </c>
      <c r="Q15" s="178">
        <v>0</v>
      </c>
      <c r="R15" s="178">
        <v>0</v>
      </c>
      <c r="S15" s="178">
        <v>0</v>
      </c>
      <c r="T15" s="178">
        <v>0</v>
      </c>
      <c r="U15" s="178">
        <v>0</v>
      </c>
      <c r="V15" s="178">
        <v>0</v>
      </c>
      <c r="W15" s="178">
        <v>0</v>
      </c>
      <c r="X15" s="178">
        <v>0</v>
      </c>
      <c r="Y15" s="178">
        <v>0</v>
      </c>
      <c r="Z15" s="178">
        <v>0</v>
      </c>
      <c r="AA15" s="178">
        <v>0</v>
      </c>
      <c r="AB15" s="16"/>
      <c r="AC15" s="45">
        <f t="shared" ref="AC15:AC23" si="1">SUM(P15:AA15)</f>
        <v>0</v>
      </c>
    </row>
    <row r="16" spans="2:29" ht="15" customHeight="1" x14ac:dyDescent="0.25">
      <c r="B16" s="56"/>
      <c r="D16" s="4" t="str">
        <f>D14</f>
        <v>Crop</v>
      </c>
      <c r="F16" s="183">
        <v>0</v>
      </c>
      <c r="H16" s="7" t="str">
        <f>H14</f>
        <v>Harv. Units</v>
      </c>
      <c r="J16" s="183">
        <v>0</v>
      </c>
      <c r="K16" s="18">
        <f>F16*J16</f>
        <v>0</v>
      </c>
      <c r="L16" s="18">
        <f t="shared" si="0"/>
        <v>0</v>
      </c>
      <c r="M16" s="58"/>
      <c r="O16" s="56"/>
      <c r="P16" s="178">
        <v>0</v>
      </c>
      <c r="Q16" s="178">
        <v>0</v>
      </c>
      <c r="R16" s="178">
        <v>0</v>
      </c>
      <c r="S16" s="178">
        <v>0</v>
      </c>
      <c r="T16" s="178">
        <v>0</v>
      </c>
      <c r="U16" s="178">
        <v>0</v>
      </c>
      <c r="V16" s="178">
        <v>0</v>
      </c>
      <c r="W16" s="178">
        <v>0</v>
      </c>
      <c r="X16" s="178">
        <v>0</v>
      </c>
      <c r="Y16" s="178">
        <v>0</v>
      </c>
      <c r="Z16" s="178">
        <v>0</v>
      </c>
      <c r="AA16" s="178">
        <v>0</v>
      </c>
      <c r="AB16" s="16"/>
      <c r="AC16" s="45">
        <f t="shared" si="1"/>
        <v>0</v>
      </c>
    </row>
    <row r="17" spans="2:29" ht="15" customHeight="1" x14ac:dyDescent="0.25">
      <c r="B17" s="56"/>
      <c r="D17" s="4" t="str">
        <f>D14</f>
        <v>Crop</v>
      </c>
      <c r="F17" s="183">
        <v>0</v>
      </c>
      <c r="H17" s="7" t="str">
        <f>H14</f>
        <v>Harv. Units</v>
      </c>
      <c r="J17" s="183">
        <v>0</v>
      </c>
      <c r="K17" s="18">
        <f>F17*J17</f>
        <v>0</v>
      </c>
      <c r="L17" s="18">
        <f t="shared" ref="L17" si="2">K17*$K$6</f>
        <v>0</v>
      </c>
      <c r="M17" s="58"/>
      <c r="O17" s="56"/>
      <c r="P17" s="178">
        <v>0</v>
      </c>
      <c r="Q17" s="178">
        <v>0</v>
      </c>
      <c r="R17" s="178">
        <v>0</v>
      </c>
      <c r="S17" s="178">
        <v>0</v>
      </c>
      <c r="T17" s="178">
        <v>0</v>
      </c>
      <c r="U17" s="178">
        <v>0</v>
      </c>
      <c r="V17" s="178">
        <v>0</v>
      </c>
      <c r="W17" s="178">
        <v>0</v>
      </c>
      <c r="X17" s="178">
        <v>0</v>
      </c>
      <c r="Y17" s="178">
        <v>0</v>
      </c>
      <c r="Z17" s="178">
        <v>0</v>
      </c>
      <c r="AA17" s="178">
        <v>0</v>
      </c>
      <c r="AB17" s="16"/>
      <c r="AC17" s="45">
        <f t="shared" ref="AC17" si="3">SUM(P17:AA17)</f>
        <v>0</v>
      </c>
    </row>
    <row r="18" spans="2:29" ht="5.0999999999999996" customHeight="1" x14ac:dyDescent="0.25">
      <c r="B18" s="56"/>
      <c r="C18" s="11"/>
      <c r="D18" s="11"/>
      <c r="E18" s="11"/>
      <c r="F18" s="11"/>
      <c r="G18" s="11"/>
      <c r="H18" s="11"/>
      <c r="I18" s="11"/>
      <c r="J18" s="11"/>
      <c r="K18" s="226"/>
      <c r="L18" s="226"/>
      <c r="M18" s="58"/>
      <c r="O18" s="56"/>
      <c r="P18" s="228"/>
      <c r="Q18" s="228"/>
      <c r="R18" s="228"/>
      <c r="S18" s="228"/>
      <c r="T18" s="228"/>
      <c r="U18" s="228"/>
      <c r="V18" s="228"/>
      <c r="W18" s="228"/>
      <c r="X18" s="228"/>
      <c r="Y18" s="228"/>
      <c r="Z18" s="228"/>
      <c r="AA18" s="228"/>
      <c r="AB18" s="16"/>
      <c r="AC18" s="45"/>
    </row>
    <row r="19" spans="2:29" ht="15" customHeight="1" x14ac:dyDescent="0.25">
      <c r="B19" s="56"/>
      <c r="D19" s="4" t="s">
        <v>168</v>
      </c>
      <c r="F19" s="9">
        <f>SUM(F14:F18)</f>
        <v>0</v>
      </c>
      <c r="H19" s="239" t="s">
        <v>425</v>
      </c>
      <c r="J19" s="9">
        <f>IF(SUM(J14:J17)&gt;0,AVERAGEIF(J14:J17,"&gt;0"),0)</f>
        <v>0</v>
      </c>
      <c r="K19" s="18">
        <f t="shared" ref="K19:L19" si="4">SUM(K14:K18)</f>
        <v>0</v>
      </c>
      <c r="L19" s="18">
        <f t="shared" si="4"/>
        <v>0</v>
      </c>
      <c r="M19" s="58"/>
      <c r="O19" s="56"/>
      <c r="P19" s="228"/>
      <c r="Q19" s="228"/>
      <c r="R19" s="228"/>
      <c r="S19" s="228"/>
      <c r="T19" s="228"/>
      <c r="U19" s="228"/>
      <c r="V19" s="228"/>
      <c r="W19" s="228"/>
      <c r="X19" s="228"/>
      <c r="Y19" s="228"/>
      <c r="Z19" s="228"/>
      <c r="AA19" s="228"/>
      <c r="AB19" s="16"/>
      <c r="AC19" s="45"/>
    </row>
    <row r="20" spans="2:29" ht="15" customHeight="1" x14ac:dyDescent="0.25">
      <c r="B20" s="56"/>
      <c r="C20" s="4" t="s">
        <v>3</v>
      </c>
      <c r="K20" s="18"/>
      <c r="L20" s="18"/>
      <c r="M20" s="58"/>
      <c r="O20" s="56"/>
      <c r="P20" s="228"/>
      <c r="Q20" s="228"/>
      <c r="R20" s="228"/>
      <c r="S20" s="228"/>
      <c r="T20" s="228"/>
      <c r="U20" s="228"/>
      <c r="V20" s="228"/>
      <c r="W20" s="228"/>
      <c r="X20" s="228"/>
      <c r="Y20" s="228"/>
      <c r="Z20" s="228"/>
      <c r="AA20" s="228"/>
      <c r="AB20" s="16"/>
      <c r="AC20" s="45"/>
    </row>
    <row r="21" spans="2:29" ht="15" customHeight="1" x14ac:dyDescent="0.25">
      <c r="B21" s="56"/>
      <c r="D21" s="227" t="s">
        <v>3</v>
      </c>
      <c r="F21" s="183">
        <v>0</v>
      </c>
      <c r="H21" s="186" t="s">
        <v>4</v>
      </c>
      <c r="J21" s="183">
        <v>0</v>
      </c>
      <c r="K21" s="18">
        <f>F21*J21</f>
        <v>0</v>
      </c>
      <c r="L21" s="18">
        <f t="shared" ref="L21" si="5">K21*$K$6</f>
        <v>0</v>
      </c>
      <c r="M21" s="58"/>
      <c r="O21" s="56"/>
      <c r="P21" s="178">
        <v>0</v>
      </c>
      <c r="Q21" s="178">
        <v>0</v>
      </c>
      <c r="R21" s="178">
        <v>0</v>
      </c>
      <c r="S21" s="178">
        <v>0</v>
      </c>
      <c r="T21" s="178">
        <v>0</v>
      </c>
      <c r="U21" s="178">
        <v>0</v>
      </c>
      <c r="V21" s="178">
        <v>0</v>
      </c>
      <c r="W21" s="178">
        <v>0</v>
      </c>
      <c r="X21" s="178">
        <v>0</v>
      </c>
      <c r="Y21" s="178">
        <v>0</v>
      </c>
      <c r="Z21" s="178">
        <v>0</v>
      </c>
      <c r="AA21" s="178">
        <v>0</v>
      </c>
      <c r="AB21" s="16"/>
      <c r="AC21" s="45">
        <f t="shared" ref="AC21" si="6">SUM(P21:AA21)</f>
        <v>0</v>
      </c>
    </row>
    <row r="22" spans="2:29" ht="15" customHeight="1" x14ac:dyDescent="0.25">
      <c r="B22" s="56"/>
      <c r="D22" s="4" t="s">
        <v>417</v>
      </c>
      <c r="F22" s="183">
        <v>0</v>
      </c>
      <c r="H22" s="186" t="s">
        <v>4</v>
      </c>
      <c r="J22" s="183">
        <v>0</v>
      </c>
      <c r="K22" s="18">
        <f>F22*J22</f>
        <v>0</v>
      </c>
      <c r="L22" s="18">
        <f t="shared" si="0"/>
        <v>0</v>
      </c>
      <c r="M22" s="58"/>
      <c r="O22" s="56"/>
      <c r="P22" s="178">
        <v>0</v>
      </c>
      <c r="Q22" s="178">
        <v>0</v>
      </c>
      <c r="R22" s="178">
        <v>0</v>
      </c>
      <c r="S22" s="178">
        <v>0</v>
      </c>
      <c r="T22" s="178">
        <v>0</v>
      </c>
      <c r="U22" s="178">
        <v>0</v>
      </c>
      <c r="V22" s="178">
        <v>0</v>
      </c>
      <c r="W22" s="178">
        <v>0</v>
      </c>
      <c r="X22" s="178">
        <v>0</v>
      </c>
      <c r="Y22" s="178">
        <v>0</v>
      </c>
      <c r="Z22" s="178">
        <v>0</v>
      </c>
      <c r="AA22" s="178">
        <v>0</v>
      </c>
      <c r="AB22" s="16"/>
      <c r="AC22" s="45">
        <f t="shared" si="1"/>
        <v>0</v>
      </c>
    </row>
    <row r="23" spans="2:29" ht="15" customHeight="1" x14ac:dyDescent="0.25">
      <c r="B23" s="56"/>
      <c r="D23" s="521" t="s">
        <v>67</v>
      </c>
      <c r="E23" s="521"/>
      <c r="K23" s="184">
        <v>0</v>
      </c>
      <c r="L23" s="18">
        <f t="shared" si="0"/>
        <v>0</v>
      </c>
      <c r="M23" s="58"/>
      <c r="O23" s="56"/>
      <c r="P23" s="178">
        <v>0</v>
      </c>
      <c r="Q23" s="178">
        <v>0</v>
      </c>
      <c r="R23" s="178">
        <v>0</v>
      </c>
      <c r="S23" s="178">
        <v>0</v>
      </c>
      <c r="T23" s="178">
        <v>0</v>
      </c>
      <c r="U23" s="178">
        <v>0</v>
      </c>
      <c r="V23" s="178">
        <v>0</v>
      </c>
      <c r="W23" s="178">
        <v>0</v>
      </c>
      <c r="X23" s="178">
        <v>0</v>
      </c>
      <c r="Y23" s="178">
        <v>0</v>
      </c>
      <c r="Z23" s="178">
        <v>0</v>
      </c>
      <c r="AA23" s="178">
        <v>0</v>
      </c>
      <c r="AB23" s="16"/>
      <c r="AC23" s="45">
        <f t="shared" si="1"/>
        <v>0</v>
      </c>
    </row>
    <row r="24" spans="2:29" ht="5.0999999999999996" customHeight="1" thickBot="1" x14ac:dyDescent="0.3">
      <c r="B24" s="56"/>
      <c r="C24" s="10"/>
      <c r="D24" s="10"/>
      <c r="E24" s="10"/>
      <c r="F24" s="10"/>
      <c r="G24" s="10"/>
      <c r="H24" s="10"/>
      <c r="I24" s="10"/>
      <c r="J24" s="10"/>
      <c r="K24" s="10"/>
      <c r="L24" s="10"/>
      <c r="M24" s="58"/>
      <c r="O24" s="59"/>
      <c r="P24" s="6"/>
      <c r="Q24" s="6"/>
      <c r="R24" s="6"/>
      <c r="S24" s="6"/>
      <c r="T24" s="6"/>
      <c r="U24" s="6"/>
      <c r="V24" s="6"/>
      <c r="W24" s="6"/>
      <c r="X24" s="6"/>
      <c r="Y24" s="6"/>
      <c r="Z24" s="6"/>
      <c r="AA24" s="6"/>
      <c r="AB24" s="60"/>
    </row>
    <row r="25" spans="2:29" ht="15" customHeight="1" thickTop="1" thickBot="1" x14ac:dyDescent="0.3">
      <c r="B25" s="59"/>
      <c r="C25" s="6" t="s">
        <v>126</v>
      </c>
      <c r="D25" s="6"/>
      <c r="E25" s="6"/>
      <c r="F25" s="6"/>
      <c r="G25" s="6"/>
      <c r="H25" s="6"/>
      <c r="I25" s="6"/>
      <c r="J25" s="6"/>
      <c r="K25" s="99">
        <f>K19+K21+K22+K23</f>
        <v>0</v>
      </c>
      <c r="L25" s="99">
        <f>L19+L21+L22+L23</f>
        <v>0</v>
      </c>
      <c r="M25" s="60"/>
    </row>
    <row r="27" spans="2:29" ht="15" customHeight="1" thickBot="1" x14ac:dyDescent="0.3">
      <c r="C27" s="35" t="s">
        <v>77</v>
      </c>
      <c r="D27" s="5"/>
    </row>
    <row r="28" spans="2:29" ht="15" customHeight="1" x14ac:dyDescent="0.25">
      <c r="B28" s="51"/>
      <c r="C28" s="52"/>
      <c r="D28" s="52"/>
      <c r="E28" s="52"/>
      <c r="F28" s="54" t="s">
        <v>60</v>
      </c>
      <c r="G28" s="52"/>
      <c r="H28" s="52"/>
      <c r="I28" s="52"/>
      <c r="J28" s="53" t="s">
        <v>63</v>
      </c>
      <c r="K28" s="53" t="s">
        <v>65</v>
      </c>
      <c r="L28" s="53" t="s">
        <v>358</v>
      </c>
      <c r="M28" s="55"/>
      <c r="O28" s="51"/>
      <c r="P28" s="528" t="s">
        <v>141</v>
      </c>
      <c r="Q28" s="528"/>
      <c r="R28" s="528"/>
      <c r="S28" s="528"/>
      <c r="T28" s="528"/>
      <c r="U28" s="528"/>
      <c r="V28" s="528"/>
      <c r="W28" s="528"/>
      <c r="X28" s="528"/>
      <c r="Y28" s="528"/>
      <c r="Z28" s="528"/>
      <c r="AA28" s="528"/>
      <c r="AB28" s="71"/>
    </row>
    <row r="29" spans="2:29" ht="15" customHeight="1" x14ac:dyDescent="0.25">
      <c r="B29" s="56"/>
      <c r="C29" s="11"/>
      <c r="D29" s="11"/>
      <c r="E29" s="11"/>
      <c r="F29" s="72" t="s">
        <v>61</v>
      </c>
      <c r="G29" s="11"/>
      <c r="H29" s="72" t="s">
        <v>62</v>
      </c>
      <c r="I29" s="11"/>
      <c r="J29" s="57" t="s">
        <v>64</v>
      </c>
      <c r="K29" s="57" t="s">
        <v>61</v>
      </c>
      <c r="L29" s="57" t="s">
        <v>359</v>
      </c>
      <c r="M29" s="58"/>
      <c r="O29" s="56"/>
      <c r="P29" s="72" t="s">
        <v>102</v>
      </c>
      <c r="Q29" s="72" t="s">
        <v>103</v>
      </c>
      <c r="R29" s="72" t="s">
        <v>104</v>
      </c>
      <c r="S29" s="72" t="s">
        <v>105</v>
      </c>
      <c r="T29" s="72" t="s">
        <v>106</v>
      </c>
      <c r="U29" s="72" t="s">
        <v>107</v>
      </c>
      <c r="V29" s="72" t="s">
        <v>108</v>
      </c>
      <c r="W29" s="72" t="s">
        <v>109</v>
      </c>
      <c r="X29" s="72" t="s">
        <v>110</v>
      </c>
      <c r="Y29" s="72" t="s">
        <v>111</v>
      </c>
      <c r="Z29" s="72" t="s">
        <v>112</v>
      </c>
      <c r="AA29" s="72" t="s">
        <v>113</v>
      </c>
      <c r="AB29" s="73"/>
    </row>
    <row r="30" spans="2:29" ht="5.0999999999999996" customHeight="1" x14ac:dyDescent="0.25">
      <c r="B30" s="56"/>
      <c r="F30" s="63"/>
      <c r="H30" s="63"/>
      <c r="J30" s="64"/>
      <c r="K30" s="64"/>
      <c r="M30" s="58"/>
      <c r="O30" s="56"/>
      <c r="AB30" s="73"/>
    </row>
    <row r="31" spans="2:29" ht="15" customHeight="1" x14ac:dyDescent="0.25">
      <c r="B31" s="56"/>
      <c r="C31" s="519" t="s">
        <v>95</v>
      </c>
      <c r="D31" s="520"/>
      <c r="F31" s="175">
        <v>0</v>
      </c>
      <c r="H31" s="7" t="s">
        <v>75</v>
      </c>
      <c r="J31" s="185">
        <v>0</v>
      </c>
      <c r="K31" s="9">
        <f>F31*J31</f>
        <v>0</v>
      </c>
      <c r="L31" s="18">
        <f>K31*$K$6</f>
        <v>0</v>
      </c>
      <c r="M31" s="58"/>
      <c r="O31" s="56"/>
      <c r="P31" s="178">
        <v>0</v>
      </c>
      <c r="Q31" s="178">
        <v>0</v>
      </c>
      <c r="R31" s="178">
        <v>0</v>
      </c>
      <c r="S31" s="178">
        <v>0</v>
      </c>
      <c r="T31" s="178">
        <v>0</v>
      </c>
      <c r="U31" s="178">
        <v>0</v>
      </c>
      <c r="V31" s="178">
        <v>0</v>
      </c>
      <c r="W31" s="178">
        <v>0</v>
      </c>
      <c r="X31" s="178">
        <v>0</v>
      </c>
      <c r="Y31" s="178">
        <v>0</v>
      </c>
      <c r="Z31" s="178">
        <v>0</v>
      </c>
      <c r="AA31" s="178">
        <v>0</v>
      </c>
      <c r="AB31" s="16"/>
      <c r="AC31" s="45">
        <f>SUM(P31:AA31)</f>
        <v>0</v>
      </c>
    </row>
    <row r="32" spans="2:29" ht="15" customHeight="1" x14ac:dyDescent="0.25">
      <c r="B32" s="56"/>
      <c r="C32" s="519" t="s">
        <v>95</v>
      </c>
      <c r="D32" s="520"/>
      <c r="F32" s="175">
        <v>0</v>
      </c>
      <c r="H32" s="7" t="s">
        <v>75</v>
      </c>
      <c r="J32" s="185">
        <v>0</v>
      </c>
      <c r="K32" s="9">
        <f>F32*J32</f>
        <v>0</v>
      </c>
      <c r="L32" s="18">
        <f t="shared" ref="L32:L35" si="7">K32*$K$6</f>
        <v>0</v>
      </c>
      <c r="M32" s="58"/>
      <c r="O32" s="56"/>
      <c r="P32" s="178">
        <v>0</v>
      </c>
      <c r="Q32" s="178">
        <v>0</v>
      </c>
      <c r="R32" s="178">
        <v>0</v>
      </c>
      <c r="S32" s="178">
        <v>0</v>
      </c>
      <c r="T32" s="178">
        <v>0</v>
      </c>
      <c r="U32" s="178">
        <v>0</v>
      </c>
      <c r="V32" s="178">
        <v>0</v>
      </c>
      <c r="W32" s="178">
        <v>0</v>
      </c>
      <c r="X32" s="178">
        <v>0</v>
      </c>
      <c r="Y32" s="178">
        <v>0</v>
      </c>
      <c r="Z32" s="178">
        <v>0</v>
      </c>
      <c r="AA32" s="178">
        <v>0</v>
      </c>
      <c r="AB32" s="16"/>
      <c r="AC32" s="45">
        <f>SUM(P32:AA32)</f>
        <v>0</v>
      </c>
    </row>
    <row r="33" spans="2:29" ht="15" customHeight="1" x14ac:dyDescent="0.25">
      <c r="B33" s="56"/>
      <c r="C33" s="519" t="s">
        <v>95</v>
      </c>
      <c r="D33" s="520"/>
      <c r="F33" s="175">
        <v>0</v>
      </c>
      <c r="H33" s="7" t="s">
        <v>75</v>
      </c>
      <c r="J33" s="185">
        <v>0</v>
      </c>
      <c r="K33" s="9">
        <f>F33*J33</f>
        <v>0</v>
      </c>
      <c r="L33" s="18">
        <f t="shared" si="7"/>
        <v>0</v>
      </c>
      <c r="M33" s="58"/>
      <c r="O33" s="56"/>
      <c r="P33" s="178">
        <v>0</v>
      </c>
      <c r="Q33" s="178">
        <v>0</v>
      </c>
      <c r="R33" s="178">
        <v>0</v>
      </c>
      <c r="S33" s="178">
        <v>0</v>
      </c>
      <c r="T33" s="178">
        <v>0</v>
      </c>
      <c r="U33" s="178">
        <v>0</v>
      </c>
      <c r="V33" s="178">
        <v>0</v>
      </c>
      <c r="W33" s="178">
        <v>0</v>
      </c>
      <c r="X33" s="178">
        <v>0</v>
      </c>
      <c r="Y33" s="178">
        <v>0</v>
      </c>
      <c r="Z33" s="178">
        <v>0</v>
      </c>
      <c r="AA33" s="178">
        <v>0</v>
      </c>
      <c r="AB33" s="16"/>
      <c r="AC33" s="45">
        <f>SUM(P33:AA33)</f>
        <v>0</v>
      </c>
    </row>
    <row r="34" spans="2:29" ht="15" customHeight="1" x14ac:dyDescent="0.25">
      <c r="B34" s="56"/>
      <c r="C34" s="519" t="s">
        <v>95</v>
      </c>
      <c r="D34" s="520"/>
      <c r="F34" s="175">
        <v>0</v>
      </c>
      <c r="H34" s="7" t="s">
        <v>75</v>
      </c>
      <c r="J34" s="185">
        <v>0</v>
      </c>
      <c r="K34" s="9">
        <f>F34*J34</f>
        <v>0</v>
      </c>
      <c r="L34" s="18">
        <f t="shared" si="7"/>
        <v>0</v>
      </c>
      <c r="M34" s="58"/>
      <c r="O34" s="56"/>
      <c r="P34" s="178">
        <v>0</v>
      </c>
      <c r="Q34" s="178">
        <v>0</v>
      </c>
      <c r="R34" s="178">
        <v>0</v>
      </c>
      <c r="S34" s="178">
        <v>0</v>
      </c>
      <c r="T34" s="178">
        <v>0</v>
      </c>
      <c r="U34" s="178">
        <v>0</v>
      </c>
      <c r="V34" s="178">
        <v>0</v>
      </c>
      <c r="W34" s="178">
        <v>0</v>
      </c>
      <c r="X34" s="178">
        <v>0</v>
      </c>
      <c r="Y34" s="178">
        <v>0</v>
      </c>
      <c r="Z34" s="178">
        <v>0</v>
      </c>
      <c r="AA34" s="178">
        <v>0</v>
      </c>
      <c r="AB34" s="16"/>
      <c r="AC34" s="45">
        <f>SUM(P34:AA34)</f>
        <v>0</v>
      </c>
    </row>
    <row r="35" spans="2:29" ht="15" customHeight="1" x14ac:dyDescent="0.25">
      <c r="B35" s="56"/>
      <c r="C35" s="519" t="s">
        <v>95</v>
      </c>
      <c r="D35" s="520"/>
      <c r="F35" s="175">
        <v>0</v>
      </c>
      <c r="H35" s="7" t="s">
        <v>75</v>
      </c>
      <c r="J35" s="185">
        <v>0</v>
      </c>
      <c r="K35" s="9">
        <f>F35*J35</f>
        <v>0</v>
      </c>
      <c r="L35" s="18">
        <f t="shared" si="7"/>
        <v>0</v>
      </c>
      <c r="M35" s="58"/>
      <c r="O35" s="56"/>
      <c r="P35" s="178">
        <v>0</v>
      </c>
      <c r="Q35" s="178">
        <v>0</v>
      </c>
      <c r="R35" s="178">
        <v>0</v>
      </c>
      <c r="S35" s="178">
        <v>0</v>
      </c>
      <c r="T35" s="178">
        <v>0</v>
      </c>
      <c r="U35" s="178">
        <v>0</v>
      </c>
      <c r="V35" s="178">
        <v>0</v>
      </c>
      <c r="W35" s="178">
        <v>0</v>
      </c>
      <c r="X35" s="178">
        <v>0</v>
      </c>
      <c r="Y35" s="178">
        <v>0</v>
      </c>
      <c r="Z35" s="178">
        <v>0</v>
      </c>
      <c r="AA35" s="178">
        <v>0</v>
      </c>
      <c r="AB35" s="16"/>
      <c r="AC35" s="45">
        <f>SUM(P35:AA35)</f>
        <v>0</v>
      </c>
    </row>
    <row r="36" spans="2:29" ht="5.0999999999999996" customHeight="1" thickBot="1" x14ac:dyDescent="0.3">
      <c r="B36" s="56"/>
      <c r="C36" s="10"/>
      <c r="D36" s="10"/>
      <c r="E36" s="10"/>
      <c r="F36" s="10"/>
      <c r="G36" s="10"/>
      <c r="H36" s="10"/>
      <c r="I36" s="10"/>
      <c r="J36" s="10"/>
      <c r="K36" s="10"/>
      <c r="L36" s="10"/>
      <c r="M36" s="58"/>
      <c r="O36" s="59"/>
      <c r="P36" s="6"/>
      <c r="Q36" s="6"/>
      <c r="R36" s="6"/>
      <c r="S36" s="6"/>
      <c r="T36" s="6"/>
      <c r="U36" s="6"/>
      <c r="V36" s="6"/>
      <c r="W36" s="6"/>
      <c r="X36" s="6"/>
      <c r="Y36" s="6"/>
      <c r="Z36" s="6"/>
      <c r="AA36" s="6"/>
      <c r="AB36" s="60"/>
    </row>
    <row r="37" spans="2:29" ht="15" customHeight="1" thickTop="1" thickBot="1" x14ac:dyDescent="0.3">
      <c r="B37" s="59"/>
      <c r="C37" s="6" t="s">
        <v>76</v>
      </c>
      <c r="D37" s="6"/>
      <c r="E37" s="6"/>
      <c r="F37" s="6"/>
      <c r="G37" s="6"/>
      <c r="H37" s="6"/>
      <c r="I37" s="6"/>
      <c r="J37" s="6"/>
      <c r="K37" s="65">
        <f>SUM(K31:K36)</f>
        <v>0</v>
      </c>
      <c r="L37" s="99">
        <f>SUM(L31:L36)</f>
        <v>0</v>
      </c>
      <c r="M37" s="60"/>
    </row>
    <row r="39" spans="2:29" ht="15" customHeight="1" thickBot="1" x14ac:dyDescent="0.3">
      <c r="C39" s="2" t="s">
        <v>43</v>
      </c>
      <c r="D39" s="5"/>
    </row>
    <row r="40" spans="2:29" ht="15" customHeight="1" x14ac:dyDescent="0.25">
      <c r="B40" s="51"/>
      <c r="C40" s="52"/>
      <c r="D40" s="52"/>
      <c r="E40" s="52"/>
      <c r="F40" s="54" t="s">
        <v>60</v>
      </c>
      <c r="G40" s="52"/>
      <c r="H40" s="52"/>
      <c r="I40" s="52"/>
      <c r="J40" s="53" t="s">
        <v>63</v>
      </c>
      <c r="K40" s="53" t="s">
        <v>65</v>
      </c>
      <c r="L40" s="53" t="s">
        <v>358</v>
      </c>
      <c r="M40" s="55"/>
      <c r="O40" s="51"/>
      <c r="P40" s="528" t="s">
        <v>141</v>
      </c>
      <c r="Q40" s="528"/>
      <c r="R40" s="528"/>
      <c r="S40" s="528"/>
      <c r="T40" s="528"/>
      <c r="U40" s="528"/>
      <c r="V40" s="528"/>
      <c r="W40" s="528"/>
      <c r="X40" s="528"/>
      <c r="Y40" s="528"/>
      <c r="Z40" s="528"/>
      <c r="AA40" s="528"/>
      <c r="AB40" s="71"/>
    </row>
    <row r="41" spans="2:29" ht="15" customHeight="1" x14ac:dyDescent="0.25">
      <c r="B41" s="56"/>
      <c r="C41" s="11"/>
      <c r="D41" s="11"/>
      <c r="E41" s="11"/>
      <c r="F41" s="72" t="s">
        <v>61</v>
      </c>
      <c r="G41" s="11"/>
      <c r="H41" s="72" t="s">
        <v>62</v>
      </c>
      <c r="I41" s="11"/>
      <c r="J41" s="57" t="s">
        <v>64</v>
      </c>
      <c r="K41" s="57" t="s">
        <v>61</v>
      </c>
      <c r="L41" s="57" t="s">
        <v>359</v>
      </c>
      <c r="M41" s="58"/>
      <c r="O41" s="56"/>
      <c r="P41" s="72" t="s">
        <v>102</v>
      </c>
      <c r="Q41" s="72" t="s">
        <v>103</v>
      </c>
      <c r="R41" s="72" t="s">
        <v>104</v>
      </c>
      <c r="S41" s="72" t="s">
        <v>105</v>
      </c>
      <c r="T41" s="72" t="s">
        <v>106</v>
      </c>
      <c r="U41" s="72" t="s">
        <v>107</v>
      </c>
      <c r="V41" s="72" t="s">
        <v>108</v>
      </c>
      <c r="W41" s="72" t="s">
        <v>109</v>
      </c>
      <c r="X41" s="72" t="s">
        <v>110</v>
      </c>
      <c r="Y41" s="72" t="s">
        <v>111</v>
      </c>
      <c r="Z41" s="72" t="s">
        <v>112</v>
      </c>
      <c r="AA41" s="72" t="s">
        <v>113</v>
      </c>
      <c r="AB41" s="73"/>
    </row>
    <row r="42" spans="2:29" ht="5.0999999999999996" customHeight="1" x14ac:dyDescent="0.25">
      <c r="B42" s="56"/>
      <c r="F42" s="63"/>
      <c r="H42" s="63"/>
      <c r="J42" s="64"/>
      <c r="K42" s="64"/>
      <c r="M42" s="58"/>
      <c r="O42" s="56"/>
      <c r="AB42" s="73"/>
    </row>
    <row r="43" spans="2:29" ht="15" customHeight="1" x14ac:dyDescent="0.25">
      <c r="B43" s="56"/>
      <c r="C43" s="519" t="s">
        <v>44</v>
      </c>
      <c r="D43" s="520"/>
      <c r="F43" s="175">
        <v>0</v>
      </c>
      <c r="H43" s="190" t="s">
        <v>44</v>
      </c>
      <c r="J43" s="185">
        <v>0</v>
      </c>
      <c r="K43" s="9">
        <f>F43*J43</f>
        <v>0</v>
      </c>
      <c r="L43" s="18">
        <f>K43*$K$6</f>
        <v>0</v>
      </c>
      <c r="M43" s="58"/>
      <c r="O43" s="56"/>
      <c r="P43" s="178">
        <v>0</v>
      </c>
      <c r="Q43" s="178">
        <v>0</v>
      </c>
      <c r="R43" s="178">
        <v>0</v>
      </c>
      <c r="S43" s="178">
        <v>0</v>
      </c>
      <c r="T43" s="178">
        <v>0</v>
      </c>
      <c r="U43" s="178">
        <v>0</v>
      </c>
      <c r="V43" s="178">
        <v>0</v>
      </c>
      <c r="W43" s="178">
        <v>0</v>
      </c>
      <c r="X43" s="178">
        <v>0</v>
      </c>
      <c r="Y43" s="178">
        <v>0</v>
      </c>
      <c r="Z43" s="178">
        <v>0</v>
      </c>
      <c r="AA43" s="178">
        <v>0</v>
      </c>
      <c r="AB43" s="16"/>
      <c r="AC43" s="45">
        <f>SUM(P43:AA43)</f>
        <v>0</v>
      </c>
    </row>
    <row r="44" spans="2:29" ht="15" customHeight="1" x14ac:dyDescent="0.25">
      <c r="B44" s="56"/>
      <c r="C44" s="187"/>
      <c r="D44" s="188" t="s">
        <v>43</v>
      </c>
      <c r="F44" s="175">
        <v>0</v>
      </c>
      <c r="H44" s="7" t="s">
        <v>4</v>
      </c>
      <c r="J44" s="185">
        <v>0</v>
      </c>
      <c r="K44" s="9">
        <f>F44*J44</f>
        <v>0</v>
      </c>
      <c r="L44" s="18">
        <f t="shared" ref="L44:L46" si="8">K44*$K$6</f>
        <v>0</v>
      </c>
      <c r="M44" s="58"/>
      <c r="O44" s="56"/>
      <c r="P44" s="178">
        <v>0</v>
      </c>
      <c r="Q44" s="178">
        <v>0</v>
      </c>
      <c r="R44" s="178">
        <v>0</v>
      </c>
      <c r="S44" s="178">
        <v>0</v>
      </c>
      <c r="T44" s="178">
        <v>0</v>
      </c>
      <c r="U44" s="178">
        <v>0</v>
      </c>
      <c r="V44" s="178">
        <v>0</v>
      </c>
      <c r="W44" s="178">
        <v>0</v>
      </c>
      <c r="X44" s="178">
        <v>0</v>
      </c>
      <c r="Y44" s="178">
        <v>0</v>
      </c>
      <c r="Z44" s="178">
        <v>0</v>
      </c>
      <c r="AA44" s="178">
        <v>0</v>
      </c>
      <c r="AB44" s="16"/>
      <c r="AC44" s="45">
        <f>SUM(P44:AA44)</f>
        <v>0</v>
      </c>
    </row>
    <row r="45" spans="2:29" ht="15" customHeight="1" x14ac:dyDescent="0.25">
      <c r="B45" s="56"/>
      <c r="C45" s="519" t="s">
        <v>44</v>
      </c>
      <c r="D45" s="520"/>
      <c r="F45" s="175">
        <v>0</v>
      </c>
      <c r="H45" s="190" t="s">
        <v>44</v>
      </c>
      <c r="J45" s="185">
        <v>0</v>
      </c>
      <c r="K45" s="9">
        <f>F45*J45</f>
        <v>0</v>
      </c>
      <c r="L45" s="18">
        <f t="shared" si="8"/>
        <v>0</v>
      </c>
      <c r="M45" s="58"/>
      <c r="O45" s="56"/>
      <c r="P45" s="178">
        <v>0</v>
      </c>
      <c r="Q45" s="178">
        <v>0</v>
      </c>
      <c r="R45" s="178">
        <v>0</v>
      </c>
      <c r="S45" s="178">
        <v>0</v>
      </c>
      <c r="T45" s="178">
        <v>0</v>
      </c>
      <c r="U45" s="178">
        <v>0</v>
      </c>
      <c r="V45" s="178">
        <v>0</v>
      </c>
      <c r="W45" s="178">
        <v>0</v>
      </c>
      <c r="X45" s="178">
        <v>0</v>
      </c>
      <c r="Y45" s="178">
        <v>0</v>
      </c>
      <c r="Z45" s="178">
        <v>0</v>
      </c>
      <c r="AA45" s="178">
        <v>0</v>
      </c>
      <c r="AB45" s="16"/>
      <c r="AC45" s="45">
        <f>SUM(P45:AA45)</f>
        <v>0</v>
      </c>
    </row>
    <row r="46" spans="2:29" ht="15" customHeight="1" x14ac:dyDescent="0.25">
      <c r="B46" s="56"/>
      <c r="C46" s="187"/>
      <c r="D46" s="189" t="s">
        <v>43</v>
      </c>
      <c r="F46" s="175">
        <v>0</v>
      </c>
      <c r="H46" s="7" t="s">
        <v>4</v>
      </c>
      <c r="J46" s="185">
        <v>0</v>
      </c>
      <c r="K46" s="9">
        <f>F46*J46</f>
        <v>0</v>
      </c>
      <c r="L46" s="18">
        <f t="shared" si="8"/>
        <v>0</v>
      </c>
      <c r="M46" s="58"/>
      <c r="O46" s="56"/>
      <c r="P46" s="178">
        <v>0</v>
      </c>
      <c r="Q46" s="178">
        <v>0</v>
      </c>
      <c r="R46" s="178">
        <v>0</v>
      </c>
      <c r="S46" s="178">
        <v>0</v>
      </c>
      <c r="T46" s="178">
        <v>0</v>
      </c>
      <c r="U46" s="178">
        <v>0</v>
      </c>
      <c r="V46" s="178">
        <v>0</v>
      </c>
      <c r="W46" s="178">
        <v>0</v>
      </c>
      <c r="X46" s="178">
        <v>0</v>
      </c>
      <c r="Y46" s="178">
        <v>0</v>
      </c>
      <c r="Z46" s="178">
        <v>0</v>
      </c>
      <c r="AA46" s="178">
        <v>0</v>
      </c>
      <c r="AB46" s="16"/>
      <c r="AC46" s="45">
        <f>SUM(P46:AA46)</f>
        <v>0</v>
      </c>
    </row>
    <row r="47" spans="2:29" ht="5.0999999999999996" customHeight="1" thickBot="1" x14ac:dyDescent="0.3">
      <c r="B47" s="56"/>
      <c r="C47" s="10"/>
      <c r="D47" s="10"/>
      <c r="E47" s="10"/>
      <c r="F47" s="10"/>
      <c r="G47" s="10"/>
      <c r="H47" s="10"/>
      <c r="I47" s="10"/>
      <c r="J47" s="10"/>
      <c r="K47" s="10"/>
      <c r="L47" s="10"/>
      <c r="M47" s="58"/>
      <c r="O47" s="59"/>
      <c r="P47" s="6"/>
      <c r="Q47" s="6"/>
      <c r="R47" s="6"/>
      <c r="S47" s="6"/>
      <c r="T47" s="6"/>
      <c r="U47" s="6"/>
      <c r="V47" s="6"/>
      <c r="W47" s="6"/>
      <c r="X47" s="6"/>
      <c r="Y47" s="6"/>
      <c r="Z47" s="6"/>
      <c r="AA47" s="6"/>
      <c r="AB47" s="60"/>
      <c r="AC47" s="45"/>
    </row>
    <row r="48" spans="2:29" ht="15" customHeight="1" thickTop="1" thickBot="1" x14ac:dyDescent="0.3">
      <c r="B48" s="59"/>
      <c r="C48" s="6" t="s">
        <v>76</v>
      </c>
      <c r="D48" s="6"/>
      <c r="E48" s="6"/>
      <c r="F48" s="6"/>
      <c r="G48" s="6"/>
      <c r="H48" s="6"/>
      <c r="I48" s="6"/>
      <c r="J48" s="6"/>
      <c r="K48" s="65">
        <f>SUM(K43:K47)</f>
        <v>0</v>
      </c>
      <c r="L48" s="99">
        <f>SUM(L43:L47)</f>
        <v>0</v>
      </c>
      <c r="M48" s="60"/>
    </row>
    <row r="50" spans="2:29" ht="15" customHeight="1" thickBot="1" x14ac:dyDescent="0.3">
      <c r="C50" s="2" t="s">
        <v>78</v>
      </c>
      <c r="D50" s="5"/>
    </row>
    <row r="51" spans="2:29" ht="15" customHeight="1" x14ac:dyDescent="0.25">
      <c r="B51" s="51"/>
      <c r="C51" s="52"/>
      <c r="D51" s="52"/>
      <c r="E51" s="52"/>
      <c r="F51" s="54" t="s">
        <v>60</v>
      </c>
      <c r="G51" s="52"/>
      <c r="H51" s="52"/>
      <c r="I51" s="54"/>
      <c r="J51" s="53" t="s">
        <v>63</v>
      </c>
      <c r="K51" s="53" t="s">
        <v>65</v>
      </c>
      <c r="L51" s="53" t="s">
        <v>358</v>
      </c>
      <c r="M51" s="55"/>
      <c r="O51" s="51"/>
      <c r="P51" s="528" t="s">
        <v>141</v>
      </c>
      <c r="Q51" s="528"/>
      <c r="R51" s="528"/>
      <c r="S51" s="528"/>
      <c r="T51" s="528"/>
      <c r="U51" s="528"/>
      <c r="V51" s="528"/>
      <c r="W51" s="528"/>
      <c r="X51" s="528"/>
      <c r="Y51" s="528"/>
      <c r="Z51" s="528"/>
      <c r="AA51" s="528"/>
      <c r="AB51" s="71"/>
    </row>
    <row r="52" spans="2:29" ht="15" customHeight="1" x14ac:dyDescent="0.25">
      <c r="B52" s="56"/>
      <c r="C52" s="11"/>
      <c r="D52" s="11"/>
      <c r="E52" s="11"/>
      <c r="F52" s="72" t="s">
        <v>61</v>
      </c>
      <c r="G52" s="11"/>
      <c r="H52" s="72" t="s">
        <v>62</v>
      </c>
      <c r="I52" s="11"/>
      <c r="J52" s="57" t="s">
        <v>64</v>
      </c>
      <c r="K52" s="57" t="s">
        <v>61</v>
      </c>
      <c r="L52" s="57" t="s">
        <v>359</v>
      </c>
      <c r="M52" s="58"/>
      <c r="O52" s="56"/>
      <c r="P52" s="72" t="s">
        <v>102</v>
      </c>
      <c r="Q52" s="72" t="s">
        <v>103</v>
      </c>
      <c r="R52" s="72" t="s">
        <v>104</v>
      </c>
      <c r="S52" s="72" t="s">
        <v>105</v>
      </c>
      <c r="T52" s="72" t="s">
        <v>106</v>
      </c>
      <c r="U52" s="72" t="s">
        <v>107</v>
      </c>
      <c r="V52" s="72" t="s">
        <v>108</v>
      </c>
      <c r="W52" s="72" t="s">
        <v>109</v>
      </c>
      <c r="X52" s="72" t="s">
        <v>110</v>
      </c>
      <c r="Y52" s="72" t="s">
        <v>111</v>
      </c>
      <c r="Z52" s="72" t="s">
        <v>112</v>
      </c>
      <c r="AA52" s="72" t="s">
        <v>113</v>
      </c>
      <c r="AB52" s="73"/>
    </row>
    <row r="53" spans="2:29" ht="5.0999999999999996" customHeight="1" x14ac:dyDescent="0.25">
      <c r="B53" s="56"/>
      <c r="F53" s="63"/>
      <c r="H53" s="63"/>
      <c r="J53" s="64"/>
      <c r="K53" s="64"/>
      <c r="M53" s="58"/>
      <c r="O53" s="56"/>
      <c r="AB53" s="73"/>
    </row>
    <row r="54" spans="2:29" ht="15" customHeight="1" x14ac:dyDescent="0.25">
      <c r="B54" s="56"/>
      <c r="C54" s="526" t="s">
        <v>95</v>
      </c>
      <c r="D54" s="526"/>
      <c r="F54" s="175">
        <v>0</v>
      </c>
      <c r="H54" s="7" t="s">
        <v>4</v>
      </c>
      <c r="J54" s="185">
        <v>0</v>
      </c>
      <c r="K54" s="9">
        <f>F54*J54</f>
        <v>0</v>
      </c>
      <c r="L54" s="18">
        <f>K54*$K$6</f>
        <v>0</v>
      </c>
      <c r="M54" s="58"/>
      <c r="O54" s="56"/>
      <c r="P54" s="178">
        <v>0</v>
      </c>
      <c r="Q54" s="178">
        <v>0</v>
      </c>
      <c r="R54" s="178">
        <v>0</v>
      </c>
      <c r="S54" s="178">
        <v>0</v>
      </c>
      <c r="T54" s="178">
        <v>0</v>
      </c>
      <c r="U54" s="178">
        <v>0</v>
      </c>
      <c r="V54" s="178">
        <v>0</v>
      </c>
      <c r="W54" s="178">
        <v>0</v>
      </c>
      <c r="X54" s="178">
        <v>0</v>
      </c>
      <c r="Y54" s="178">
        <v>0</v>
      </c>
      <c r="Z54" s="178">
        <v>0</v>
      </c>
      <c r="AA54" s="178">
        <v>0</v>
      </c>
      <c r="AB54" s="16"/>
      <c r="AC54" s="45">
        <f>SUM(P54:AA54)</f>
        <v>0</v>
      </c>
    </row>
    <row r="55" spans="2:29" ht="15" customHeight="1" x14ac:dyDescent="0.25">
      <c r="B55" s="56"/>
      <c r="C55" s="526" t="s">
        <v>95</v>
      </c>
      <c r="D55" s="526"/>
      <c r="F55" s="175">
        <v>0</v>
      </c>
      <c r="H55" s="7" t="s">
        <v>4</v>
      </c>
      <c r="J55" s="185">
        <v>0</v>
      </c>
      <c r="K55" s="9">
        <f>F55*J55</f>
        <v>0</v>
      </c>
      <c r="L55" s="18">
        <f t="shared" ref="L55:L58" si="9">K55*$K$6</f>
        <v>0</v>
      </c>
      <c r="M55" s="58"/>
      <c r="O55" s="56"/>
      <c r="P55" s="178">
        <v>0</v>
      </c>
      <c r="Q55" s="178">
        <v>0</v>
      </c>
      <c r="R55" s="178">
        <v>0</v>
      </c>
      <c r="S55" s="178">
        <v>0</v>
      </c>
      <c r="T55" s="178">
        <v>0</v>
      </c>
      <c r="U55" s="178">
        <v>0</v>
      </c>
      <c r="V55" s="178">
        <v>0</v>
      </c>
      <c r="W55" s="178">
        <v>0</v>
      </c>
      <c r="X55" s="178">
        <v>0</v>
      </c>
      <c r="Y55" s="178">
        <v>0</v>
      </c>
      <c r="Z55" s="178">
        <v>0</v>
      </c>
      <c r="AA55" s="178">
        <v>0</v>
      </c>
      <c r="AB55" s="16"/>
      <c r="AC55" s="45">
        <f>SUM(P55:AA55)</f>
        <v>0</v>
      </c>
    </row>
    <row r="56" spans="2:29" ht="15" customHeight="1" x14ac:dyDescent="0.25">
      <c r="B56" s="56"/>
      <c r="C56" s="526" t="s">
        <v>95</v>
      </c>
      <c r="D56" s="526"/>
      <c r="F56" s="175">
        <v>0</v>
      </c>
      <c r="H56" s="7" t="s">
        <v>4</v>
      </c>
      <c r="J56" s="185">
        <v>0</v>
      </c>
      <c r="K56" s="9">
        <f>F56*J56</f>
        <v>0</v>
      </c>
      <c r="L56" s="18">
        <f t="shared" si="9"/>
        <v>0</v>
      </c>
      <c r="M56" s="58"/>
      <c r="O56" s="56"/>
      <c r="P56" s="178">
        <v>0</v>
      </c>
      <c r="Q56" s="178">
        <v>0</v>
      </c>
      <c r="R56" s="178">
        <v>0</v>
      </c>
      <c r="S56" s="178">
        <v>0</v>
      </c>
      <c r="T56" s="178">
        <v>0</v>
      </c>
      <c r="U56" s="178">
        <v>0</v>
      </c>
      <c r="V56" s="178">
        <v>0</v>
      </c>
      <c r="W56" s="178">
        <v>0</v>
      </c>
      <c r="X56" s="178">
        <v>0</v>
      </c>
      <c r="Y56" s="178">
        <v>0</v>
      </c>
      <c r="Z56" s="178">
        <v>0</v>
      </c>
      <c r="AA56" s="178">
        <v>0</v>
      </c>
      <c r="AB56" s="16"/>
      <c r="AC56" s="45">
        <f>SUM(P56:AA56)</f>
        <v>0</v>
      </c>
    </row>
    <row r="57" spans="2:29" ht="15" customHeight="1" x14ac:dyDescent="0.25">
      <c r="B57" s="56"/>
      <c r="C57" s="526" t="s">
        <v>95</v>
      </c>
      <c r="D57" s="526"/>
      <c r="F57" s="175">
        <v>0</v>
      </c>
      <c r="H57" s="7" t="s">
        <v>4</v>
      </c>
      <c r="J57" s="185">
        <v>0</v>
      </c>
      <c r="K57" s="9">
        <f>F57*J57</f>
        <v>0</v>
      </c>
      <c r="L57" s="18">
        <f t="shared" si="9"/>
        <v>0</v>
      </c>
      <c r="M57" s="58"/>
      <c r="O57" s="56"/>
      <c r="P57" s="178">
        <v>0</v>
      </c>
      <c r="Q57" s="178">
        <v>0</v>
      </c>
      <c r="R57" s="178">
        <v>0</v>
      </c>
      <c r="S57" s="178">
        <v>0</v>
      </c>
      <c r="T57" s="178">
        <v>0</v>
      </c>
      <c r="U57" s="178">
        <v>0</v>
      </c>
      <c r="V57" s="178">
        <v>0</v>
      </c>
      <c r="W57" s="178">
        <v>0</v>
      </c>
      <c r="X57" s="178">
        <v>0</v>
      </c>
      <c r="Y57" s="178">
        <v>0</v>
      </c>
      <c r="Z57" s="178">
        <v>0</v>
      </c>
      <c r="AA57" s="178">
        <v>0</v>
      </c>
      <c r="AB57" s="16"/>
      <c r="AC57" s="45">
        <f>SUM(P57:AA57)</f>
        <v>0</v>
      </c>
    </row>
    <row r="58" spans="2:29" ht="15" customHeight="1" x14ac:dyDescent="0.25">
      <c r="B58" s="56"/>
      <c r="C58" s="526" t="s">
        <v>95</v>
      </c>
      <c r="D58" s="526"/>
      <c r="F58" s="175">
        <v>0</v>
      </c>
      <c r="H58" s="7" t="s">
        <v>4</v>
      </c>
      <c r="J58" s="185">
        <v>0</v>
      </c>
      <c r="K58" s="9">
        <f>F58*J58</f>
        <v>0</v>
      </c>
      <c r="L58" s="18">
        <f t="shared" si="9"/>
        <v>0</v>
      </c>
      <c r="M58" s="58"/>
      <c r="O58" s="56"/>
      <c r="P58" s="178">
        <v>0</v>
      </c>
      <c r="Q58" s="178">
        <v>0</v>
      </c>
      <c r="R58" s="178">
        <v>0</v>
      </c>
      <c r="S58" s="178">
        <v>0</v>
      </c>
      <c r="T58" s="178">
        <v>0</v>
      </c>
      <c r="U58" s="178">
        <v>0</v>
      </c>
      <c r="V58" s="178">
        <v>0</v>
      </c>
      <c r="W58" s="178">
        <v>0</v>
      </c>
      <c r="X58" s="178">
        <v>0</v>
      </c>
      <c r="Y58" s="178">
        <v>0</v>
      </c>
      <c r="Z58" s="178">
        <v>0</v>
      </c>
      <c r="AA58" s="178">
        <v>0</v>
      </c>
      <c r="AB58" s="16"/>
      <c r="AC58" s="45">
        <f>SUM(P58:AA58)</f>
        <v>0</v>
      </c>
    </row>
    <row r="59" spans="2:29" ht="5.0999999999999996" customHeight="1" thickBot="1" x14ac:dyDescent="0.3">
      <c r="B59" s="56"/>
      <c r="C59" s="10"/>
      <c r="D59" s="10"/>
      <c r="E59" s="10"/>
      <c r="F59" s="10"/>
      <c r="G59" s="10"/>
      <c r="H59" s="10"/>
      <c r="I59" s="10"/>
      <c r="J59" s="10"/>
      <c r="K59" s="10"/>
      <c r="L59" s="10"/>
      <c r="M59" s="58"/>
      <c r="O59" s="59"/>
      <c r="P59" s="6"/>
      <c r="Q59" s="6"/>
      <c r="R59" s="6"/>
      <c r="S59" s="6"/>
      <c r="T59" s="6"/>
      <c r="U59" s="6"/>
      <c r="V59" s="6"/>
      <c r="W59" s="6"/>
      <c r="X59" s="6"/>
      <c r="Y59" s="6"/>
      <c r="Z59" s="6"/>
      <c r="AA59" s="6"/>
      <c r="AB59" s="60"/>
    </row>
    <row r="60" spans="2:29" ht="15" customHeight="1" thickTop="1" thickBot="1" x14ac:dyDescent="0.3">
      <c r="B60" s="59"/>
      <c r="C60" s="6" t="s">
        <v>76</v>
      </c>
      <c r="D60" s="6"/>
      <c r="E60" s="6"/>
      <c r="F60" s="6"/>
      <c r="G60" s="6"/>
      <c r="H60" s="6"/>
      <c r="I60" s="6"/>
      <c r="J60" s="6"/>
      <c r="K60" s="65">
        <f>SUM(K54:K59)</f>
        <v>0</v>
      </c>
      <c r="L60" s="99">
        <f>SUM(L54:L59)</f>
        <v>0</v>
      </c>
      <c r="M60" s="60"/>
    </row>
    <row r="62" spans="2:29" ht="15" customHeight="1" thickBot="1" x14ac:dyDescent="0.3">
      <c r="C62" s="2" t="s">
        <v>46</v>
      </c>
      <c r="D62" s="5"/>
    </row>
    <row r="63" spans="2:29" ht="15" customHeight="1" x14ac:dyDescent="0.25">
      <c r="B63" s="51"/>
      <c r="C63" s="52"/>
      <c r="D63" s="52"/>
      <c r="E63" s="52"/>
      <c r="F63" s="52"/>
      <c r="G63" s="52"/>
      <c r="H63" s="52"/>
      <c r="I63" s="52"/>
      <c r="J63" s="53"/>
      <c r="K63" s="53" t="s">
        <v>65</v>
      </c>
      <c r="L63" s="53" t="s">
        <v>358</v>
      </c>
      <c r="M63" s="55"/>
      <c r="O63" s="51"/>
      <c r="P63" s="528" t="s">
        <v>141</v>
      </c>
      <c r="Q63" s="528"/>
      <c r="R63" s="528"/>
      <c r="S63" s="528"/>
      <c r="T63" s="528"/>
      <c r="U63" s="528"/>
      <c r="V63" s="528"/>
      <c r="W63" s="528"/>
      <c r="X63" s="528"/>
      <c r="Y63" s="528"/>
      <c r="Z63" s="528"/>
      <c r="AA63" s="528"/>
      <c r="AB63" s="71"/>
    </row>
    <row r="64" spans="2:29" ht="15" customHeight="1" x14ac:dyDescent="0.25">
      <c r="B64" s="56"/>
      <c r="C64" s="523"/>
      <c r="D64" s="523"/>
      <c r="E64" s="11"/>
      <c r="F64" s="11"/>
      <c r="G64" s="11"/>
      <c r="H64" s="11"/>
      <c r="I64" s="11"/>
      <c r="J64" s="57"/>
      <c r="K64" s="57" t="s">
        <v>61</v>
      </c>
      <c r="L64" s="57" t="s">
        <v>359</v>
      </c>
      <c r="M64" s="58"/>
      <c r="O64" s="56"/>
      <c r="P64" s="72" t="s">
        <v>102</v>
      </c>
      <c r="Q64" s="72" t="s">
        <v>103</v>
      </c>
      <c r="R64" s="72" t="s">
        <v>104</v>
      </c>
      <c r="S64" s="72" t="s">
        <v>105</v>
      </c>
      <c r="T64" s="72" t="s">
        <v>106</v>
      </c>
      <c r="U64" s="72" t="s">
        <v>107</v>
      </c>
      <c r="V64" s="72" t="s">
        <v>108</v>
      </c>
      <c r="W64" s="72" t="s">
        <v>109</v>
      </c>
      <c r="X64" s="72" t="s">
        <v>110</v>
      </c>
      <c r="Y64" s="72" t="s">
        <v>111</v>
      </c>
      <c r="Z64" s="72" t="s">
        <v>112</v>
      </c>
      <c r="AA64" s="72" t="s">
        <v>113</v>
      </c>
      <c r="AB64" s="73"/>
    </row>
    <row r="65" spans="2:29" ht="5.0999999999999996" customHeight="1" x14ac:dyDescent="0.25">
      <c r="B65" s="56"/>
      <c r="J65" s="64"/>
      <c r="K65" s="64"/>
      <c r="M65" s="58"/>
      <c r="O65" s="56"/>
      <c r="AB65" s="73"/>
    </row>
    <row r="66" spans="2:29" ht="15" customHeight="1" x14ac:dyDescent="0.25">
      <c r="B66" s="56"/>
      <c r="C66" s="521" t="s">
        <v>269</v>
      </c>
      <c r="D66" s="521"/>
      <c r="E66" s="521"/>
      <c r="F66" s="521"/>
      <c r="J66" s="531" t="s">
        <v>131</v>
      </c>
      <c r="K66" s="532"/>
      <c r="L66" s="18"/>
      <c r="M66" s="58"/>
      <c r="O66" s="56"/>
      <c r="AB66" s="73"/>
    </row>
    <row r="67" spans="2:29" ht="5.0999999999999996" customHeight="1" x14ac:dyDescent="0.25">
      <c r="B67" s="56"/>
      <c r="J67" s="64"/>
      <c r="K67" s="64"/>
      <c r="L67" s="64"/>
      <c r="M67" s="58"/>
      <c r="O67" s="56"/>
      <c r="AB67" s="73"/>
    </row>
    <row r="68" spans="2:29" ht="15" customHeight="1" x14ac:dyDescent="0.25">
      <c r="B68" s="56"/>
      <c r="C68" s="4" t="s">
        <v>270</v>
      </c>
      <c r="J68" s="531" t="s">
        <v>120</v>
      </c>
      <c r="K68" s="532"/>
      <c r="L68" s="92"/>
      <c r="M68" s="58"/>
      <c r="O68" s="56"/>
      <c r="AB68" s="73"/>
    </row>
    <row r="69" spans="2:29" ht="5.0999999999999996" customHeight="1" x14ac:dyDescent="0.25">
      <c r="B69" s="56"/>
      <c r="J69" s="64"/>
      <c r="K69" s="64"/>
      <c r="L69" s="64"/>
      <c r="M69" s="58"/>
      <c r="O69" s="56"/>
      <c r="AB69" s="73"/>
    </row>
    <row r="70" spans="2:29" ht="15" customHeight="1" x14ac:dyDescent="0.25">
      <c r="B70" s="56"/>
      <c r="C70" s="4" t="s">
        <v>73</v>
      </c>
      <c r="K70" s="9">
        <f>IF(L71&gt;0,L71/$K$6,0)</f>
        <v>0</v>
      </c>
      <c r="L70" s="177">
        <v>0</v>
      </c>
      <c r="M70" s="58"/>
      <c r="O70" s="56"/>
      <c r="P70" s="178">
        <v>0</v>
      </c>
      <c r="Q70" s="178">
        <v>0</v>
      </c>
      <c r="R70" s="178">
        <v>0</v>
      </c>
      <c r="S70" s="178">
        <v>0</v>
      </c>
      <c r="T70" s="178">
        <v>0</v>
      </c>
      <c r="U70" s="178">
        <v>0</v>
      </c>
      <c r="V70" s="178">
        <v>0</v>
      </c>
      <c r="W70" s="178">
        <v>0</v>
      </c>
      <c r="X70" s="178">
        <v>0</v>
      </c>
      <c r="Y70" s="178">
        <v>0</v>
      </c>
      <c r="Z70" s="178">
        <v>0</v>
      </c>
      <c r="AA70" s="178">
        <v>0</v>
      </c>
      <c r="AB70" s="16"/>
      <c r="AC70" s="45">
        <f>SUM(P70:AA70)</f>
        <v>0</v>
      </c>
    </row>
    <row r="71" spans="2:29" ht="15" customHeight="1" x14ac:dyDescent="0.25">
      <c r="B71" s="56"/>
      <c r="C71" s="4" t="s">
        <v>360</v>
      </c>
      <c r="K71" s="9">
        <f t="shared" ref="K71:K73" si="10">IF(L72&gt;0,L72/$K$6,0)</f>
        <v>0</v>
      </c>
      <c r="L71" s="177">
        <v>0</v>
      </c>
      <c r="M71" s="58"/>
      <c r="O71" s="56"/>
      <c r="P71" s="178">
        <v>0</v>
      </c>
      <c r="Q71" s="178">
        <v>0</v>
      </c>
      <c r="R71" s="178">
        <v>0</v>
      </c>
      <c r="S71" s="178">
        <v>0</v>
      </c>
      <c r="T71" s="178">
        <v>0</v>
      </c>
      <c r="U71" s="178">
        <v>0</v>
      </c>
      <c r="V71" s="178">
        <v>0</v>
      </c>
      <c r="W71" s="178">
        <v>0</v>
      </c>
      <c r="X71" s="178">
        <v>0</v>
      </c>
      <c r="Y71" s="178">
        <v>0</v>
      </c>
      <c r="Z71" s="178">
        <v>0</v>
      </c>
      <c r="AA71" s="178">
        <v>0</v>
      </c>
      <c r="AB71" s="16"/>
      <c r="AC71" s="45">
        <f>SUM(P71:AA71)</f>
        <v>0</v>
      </c>
    </row>
    <row r="72" spans="2:29" ht="15" customHeight="1" x14ac:dyDescent="0.25">
      <c r="B72" s="56"/>
      <c r="C72" s="4" t="s">
        <v>74</v>
      </c>
      <c r="K72" s="9">
        <f t="shared" si="10"/>
        <v>0</v>
      </c>
      <c r="L72" s="177">
        <v>0</v>
      </c>
      <c r="M72" s="58"/>
      <c r="O72" s="56"/>
      <c r="P72" s="178">
        <v>0</v>
      </c>
      <c r="Q72" s="178">
        <v>0</v>
      </c>
      <c r="R72" s="178">
        <v>0</v>
      </c>
      <c r="S72" s="178">
        <v>0</v>
      </c>
      <c r="T72" s="178">
        <v>0</v>
      </c>
      <c r="U72" s="178">
        <v>0</v>
      </c>
      <c r="V72" s="178">
        <v>0</v>
      </c>
      <c r="W72" s="178">
        <v>0</v>
      </c>
      <c r="X72" s="178">
        <v>0</v>
      </c>
      <c r="Y72" s="178">
        <v>0</v>
      </c>
      <c r="Z72" s="178">
        <v>0</v>
      </c>
      <c r="AA72" s="178">
        <v>0</v>
      </c>
      <c r="AB72" s="16"/>
      <c r="AC72" s="45">
        <f>SUM(P72:AA72)</f>
        <v>0</v>
      </c>
    </row>
    <row r="73" spans="2:29" ht="15" customHeight="1" x14ac:dyDescent="0.25">
      <c r="B73" s="56"/>
      <c r="C73" s="4" t="s">
        <v>47</v>
      </c>
      <c r="K73" s="9">
        <f t="shared" si="10"/>
        <v>0</v>
      </c>
      <c r="L73" s="177">
        <v>0</v>
      </c>
      <c r="M73" s="58"/>
      <c r="O73" s="56"/>
      <c r="P73" s="178">
        <v>0</v>
      </c>
      <c r="Q73" s="178">
        <v>0</v>
      </c>
      <c r="R73" s="178">
        <v>0</v>
      </c>
      <c r="S73" s="178">
        <v>0</v>
      </c>
      <c r="T73" s="178">
        <v>0</v>
      </c>
      <c r="U73" s="178">
        <v>0</v>
      </c>
      <c r="V73" s="178">
        <v>0</v>
      </c>
      <c r="W73" s="178">
        <v>0</v>
      </c>
      <c r="X73" s="178">
        <v>0</v>
      </c>
      <c r="Y73" s="178">
        <v>0</v>
      </c>
      <c r="Z73" s="178">
        <v>0</v>
      </c>
      <c r="AA73" s="178">
        <v>0</v>
      </c>
      <c r="AB73" s="16"/>
      <c r="AC73" s="45">
        <f>SUM(P73:AA73)</f>
        <v>0</v>
      </c>
    </row>
    <row r="74" spans="2:29" ht="5.0999999999999996" customHeight="1" thickBot="1" x14ac:dyDescent="0.3">
      <c r="B74" s="56"/>
      <c r="C74" s="10"/>
      <c r="D74" s="10"/>
      <c r="E74" s="10"/>
      <c r="F74" s="10"/>
      <c r="G74" s="10"/>
      <c r="H74" s="10"/>
      <c r="I74" s="10"/>
      <c r="J74" s="10"/>
      <c r="K74" s="10"/>
      <c r="L74" s="10"/>
      <c r="M74" s="58"/>
      <c r="O74" s="56"/>
      <c r="P74" s="20"/>
      <c r="Q74" s="20"/>
      <c r="R74" s="20"/>
      <c r="S74" s="20"/>
      <c r="T74" s="20"/>
      <c r="U74" s="20"/>
      <c r="V74" s="20"/>
      <c r="W74" s="20"/>
      <c r="X74" s="20"/>
      <c r="Y74" s="20"/>
      <c r="Z74" s="20"/>
      <c r="AA74" s="20"/>
      <c r="AB74" s="58"/>
    </row>
    <row r="75" spans="2:29" ht="15" customHeight="1" thickTop="1" x14ac:dyDescent="0.25">
      <c r="B75" s="56"/>
      <c r="C75" s="4" t="s">
        <v>76</v>
      </c>
      <c r="K75" s="8">
        <f>SUM(K70:K74)</f>
        <v>0</v>
      </c>
      <c r="L75" s="77">
        <f>SUM(L70:L74)</f>
        <v>0</v>
      </c>
      <c r="M75" s="58"/>
      <c r="O75" s="56"/>
      <c r="P75" s="20"/>
      <c r="Q75" s="20"/>
      <c r="R75" s="20"/>
      <c r="S75" s="20"/>
      <c r="T75" s="20"/>
      <c r="U75" s="20"/>
      <c r="V75" s="20"/>
      <c r="W75" s="20"/>
      <c r="X75" s="20"/>
      <c r="Y75" s="20"/>
      <c r="Z75" s="20"/>
      <c r="AA75" s="20"/>
      <c r="AB75" s="58"/>
    </row>
    <row r="76" spans="2:29" ht="15" customHeight="1" x14ac:dyDescent="0.25">
      <c r="B76" s="56"/>
      <c r="M76" s="58"/>
      <c r="O76" s="56"/>
      <c r="P76" s="20"/>
      <c r="Q76" s="20"/>
      <c r="R76" s="20"/>
      <c r="S76" s="20"/>
      <c r="T76" s="20"/>
      <c r="U76" s="20"/>
      <c r="V76" s="20"/>
      <c r="W76" s="20"/>
      <c r="X76" s="20"/>
      <c r="Y76" s="20"/>
      <c r="Z76" s="20"/>
      <c r="AA76" s="20"/>
      <c r="AB76" s="58"/>
    </row>
    <row r="77" spans="2:29" ht="15" customHeight="1" x14ac:dyDescent="0.25">
      <c r="B77" s="56"/>
      <c r="C77" s="5"/>
      <c r="D77" s="5"/>
      <c r="F77" s="7" t="s">
        <v>117</v>
      </c>
      <c r="H77" s="7" t="s">
        <v>70</v>
      </c>
      <c r="J77" s="7"/>
      <c r="K77" s="76" t="s">
        <v>65</v>
      </c>
      <c r="L77" s="76" t="s">
        <v>358</v>
      </c>
      <c r="M77" s="58"/>
      <c r="O77" s="56"/>
      <c r="P77" s="20"/>
      <c r="Q77" s="20"/>
      <c r="R77" s="20"/>
      <c r="S77" s="20"/>
      <c r="T77" s="20"/>
      <c r="U77" s="20"/>
      <c r="V77" s="20"/>
      <c r="W77" s="20"/>
      <c r="X77" s="20"/>
      <c r="Y77" s="20"/>
      <c r="Z77" s="20"/>
      <c r="AA77" s="20"/>
      <c r="AB77" s="58"/>
    </row>
    <row r="78" spans="2:29" ht="15" customHeight="1" x14ac:dyDescent="0.25">
      <c r="B78" s="56"/>
      <c r="C78" s="11"/>
      <c r="D78" s="11"/>
      <c r="E78" s="11"/>
      <c r="F78" s="72" t="s">
        <v>72</v>
      </c>
      <c r="G78" s="11"/>
      <c r="H78" s="72" t="s">
        <v>71</v>
      </c>
      <c r="I78" s="11"/>
      <c r="J78" s="72"/>
      <c r="K78" s="57" t="s">
        <v>61</v>
      </c>
      <c r="L78" s="57" t="s">
        <v>359</v>
      </c>
      <c r="M78" s="58"/>
      <c r="O78" s="56"/>
      <c r="P78" s="20"/>
      <c r="Q78" s="20"/>
      <c r="R78" s="20"/>
      <c r="S78" s="20"/>
      <c r="T78" s="20"/>
      <c r="U78" s="20"/>
      <c r="V78" s="20"/>
      <c r="W78" s="20"/>
      <c r="X78" s="20"/>
      <c r="Y78" s="20"/>
      <c r="Z78" s="20"/>
      <c r="AA78" s="20"/>
      <c r="AB78" s="58"/>
    </row>
    <row r="79" spans="2:29" ht="5.0999999999999996" customHeight="1" x14ac:dyDescent="0.25">
      <c r="B79" s="56"/>
      <c r="F79" s="63"/>
      <c r="H79" s="63"/>
      <c r="J79" s="63"/>
      <c r="K79" s="64"/>
      <c r="M79" s="58"/>
      <c r="O79" s="56"/>
      <c r="P79" s="20"/>
      <c r="Q79" s="20"/>
      <c r="R79" s="20"/>
      <c r="S79" s="20"/>
      <c r="T79" s="20"/>
      <c r="U79" s="20"/>
      <c r="V79" s="20"/>
      <c r="W79" s="20"/>
      <c r="X79" s="20"/>
      <c r="Y79" s="20"/>
      <c r="Z79" s="20"/>
      <c r="AA79" s="20"/>
      <c r="AB79" s="58"/>
    </row>
    <row r="80" spans="2:29" ht="15" customHeight="1" x14ac:dyDescent="0.25">
      <c r="B80" s="56"/>
      <c r="C80" s="521" t="s">
        <v>79</v>
      </c>
      <c r="D80" s="521"/>
      <c r="F80" s="175">
        <v>0</v>
      </c>
      <c r="H80" s="185">
        <v>0</v>
      </c>
      <c r="J80" s="8"/>
      <c r="K80" s="9">
        <f>IF(L81&gt;0,L81/$K$6,0)</f>
        <v>0</v>
      </c>
      <c r="L80" s="18">
        <f>F80*H80</f>
        <v>0</v>
      </c>
      <c r="M80" s="58"/>
      <c r="O80" s="56"/>
      <c r="P80" s="178">
        <v>0</v>
      </c>
      <c r="Q80" s="178">
        <v>0</v>
      </c>
      <c r="R80" s="178">
        <v>0</v>
      </c>
      <c r="S80" s="178">
        <v>0</v>
      </c>
      <c r="T80" s="178">
        <v>0</v>
      </c>
      <c r="U80" s="178">
        <v>0</v>
      </c>
      <c r="V80" s="178">
        <v>0</v>
      </c>
      <c r="W80" s="178">
        <v>0</v>
      </c>
      <c r="X80" s="178">
        <v>0</v>
      </c>
      <c r="Y80" s="178">
        <v>0</v>
      </c>
      <c r="Z80" s="178">
        <v>0</v>
      </c>
      <c r="AA80" s="178">
        <v>0</v>
      </c>
      <c r="AB80" s="16"/>
      <c r="AC80" s="45">
        <f>SUM(P80:AA80)</f>
        <v>0</v>
      </c>
    </row>
    <row r="81" spans="2:29" ht="5.0999999999999996" customHeight="1" thickBot="1" x14ac:dyDescent="0.3">
      <c r="B81" s="59"/>
      <c r="C81" s="6"/>
      <c r="D81" s="6"/>
      <c r="E81" s="6"/>
      <c r="F81" s="6"/>
      <c r="G81" s="6"/>
      <c r="H81" s="6"/>
      <c r="I81" s="6"/>
      <c r="J81" s="6"/>
      <c r="K81" s="6"/>
      <c r="L81" s="6"/>
      <c r="M81" s="60"/>
      <c r="O81" s="59"/>
      <c r="P81" s="6"/>
      <c r="Q81" s="6"/>
      <c r="R81" s="6"/>
      <c r="S81" s="6"/>
      <c r="T81" s="6"/>
      <c r="U81" s="6"/>
      <c r="V81" s="6"/>
      <c r="W81" s="6"/>
      <c r="X81" s="6"/>
      <c r="Y81" s="6"/>
      <c r="Z81" s="6"/>
      <c r="AA81" s="6"/>
      <c r="AB81" s="60"/>
    </row>
    <row r="83" spans="2:29" ht="15" customHeight="1" thickBot="1" x14ac:dyDescent="0.3">
      <c r="C83" s="2" t="s">
        <v>48</v>
      </c>
      <c r="D83" s="5"/>
    </row>
    <row r="84" spans="2:29" ht="15" customHeight="1" x14ac:dyDescent="0.25">
      <c r="B84" s="51"/>
      <c r="C84" s="52"/>
      <c r="D84" s="52"/>
      <c r="E84" s="52"/>
      <c r="F84" s="53" t="s">
        <v>60</v>
      </c>
      <c r="G84" s="52"/>
      <c r="H84" s="53"/>
      <c r="I84" s="52"/>
      <c r="J84" s="53" t="s">
        <v>63</v>
      </c>
      <c r="K84" s="53" t="s">
        <v>65</v>
      </c>
      <c r="L84" s="53" t="s">
        <v>358</v>
      </c>
      <c r="M84" s="55"/>
      <c r="O84" s="51"/>
      <c r="P84" s="528" t="s">
        <v>141</v>
      </c>
      <c r="Q84" s="528"/>
      <c r="R84" s="528"/>
      <c r="S84" s="528"/>
      <c r="T84" s="528"/>
      <c r="U84" s="528"/>
      <c r="V84" s="528"/>
      <c r="W84" s="528"/>
      <c r="X84" s="528"/>
      <c r="Y84" s="528"/>
      <c r="Z84" s="528"/>
      <c r="AA84" s="528"/>
      <c r="AB84" s="71"/>
    </row>
    <row r="85" spans="2:29" ht="15" customHeight="1" x14ac:dyDescent="0.25">
      <c r="B85" s="56"/>
      <c r="C85" s="11"/>
      <c r="D85" s="11"/>
      <c r="E85" s="11"/>
      <c r="F85" s="57" t="s">
        <v>61</v>
      </c>
      <c r="G85" s="11"/>
      <c r="H85" s="72" t="s">
        <v>62</v>
      </c>
      <c r="I85" s="11"/>
      <c r="J85" s="57" t="s">
        <v>64</v>
      </c>
      <c r="K85" s="57" t="s">
        <v>61</v>
      </c>
      <c r="L85" s="57" t="s">
        <v>359</v>
      </c>
      <c r="M85" s="58"/>
      <c r="O85" s="56"/>
      <c r="P85" s="72" t="s">
        <v>102</v>
      </c>
      <c r="Q85" s="72" t="s">
        <v>103</v>
      </c>
      <c r="R85" s="72" t="s">
        <v>104</v>
      </c>
      <c r="S85" s="72" t="s">
        <v>105</v>
      </c>
      <c r="T85" s="72" t="s">
        <v>106</v>
      </c>
      <c r="U85" s="72" t="s">
        <v>107</v>
      </c>
      <c r="V85" s="72" t="s">
        <v>108</v>
      </c>
      <c r="W85" s="72" t="s">
        <v>109</v>
      </c>
      <c r="X85" s="72" t="s">
        <v>110</v>
      </c>
      <c r="Y85" s="72" t="s">
        <v>111</v>
      </c>
      <c r="Z85" s="72" t="s">
        <v>112</v>
      </c>
      <c r="AA85" s="72" t="s">
        <v>113</v>
      </c>
      <c r="AB85" s="73"/>
    </row>
    <row r="86" spans="2:29" ht="5.0999999999999996" customHeight="1" x14ac:dyDescent="0.25">
      <c r="B86" s="56"/>
      <c r="F86" s="64"/>
      <c r="H86" s="63"/>
      <c r="J86" s="64"/>
      <c r="K86" s="64"/>
      <c r="M86" s="58"/>
      <c r="O86" s="56"/>
      <c r="AB86" s="73"/>
    </row>
    <row r="87" spans="2:29" ht="15" customHeight="1" x14ac:dyDescent="0.25">
      <c r="B87" s="56"/>
      <c r="C87" s="524" t="s">
        <v>279</v>
      </c>
      <c r="D87" s="525"/>
      <c r="F87" s="64"/>
      <c r="H87" s="63"/>
      <c r="J87" s="64"/>
      <c r="K87" s="64"/>
      <c r="L87" s="18"/>
      <c r="M87" s="58"/>
      <c r="O87" s="56"/>
      <c r="P87" s="20"/>
      <c r="Q87" s="20"/>
      <c r="R87" s="20"/>
      <c r="S87" s="20"/>
      <c r="T87" s="20"/>
      <c r="U87" s="20"/>
      <c r="V87" s="20"/>
      <c r="W87" s="20"/>
      <c r="X87" s="20"/>
      <c r="Y87" s="20"/>
      <c r="Z87" s="20"/>
      <c r="AA87" s="20"/>
      <c r="AB87" s="73"/>
    </row>
    <row r="88" spans="2:29" ht="15" customHeight="1" x14ac:dyDescent="0.25">
      <c r="B88" s="56"/>
      <c r="C88" s="526" t="s">
        <v>48</v>
      </c>
      <c r="D88" s="526"/>
      <c r="F88" s="175">
        <v>1</v>
      </c>
      <c r="H88" s="190" t="s">
        <v>350</v>
      </c>
      <c r="J88" s="185">
        <v>0</v>
      </c>
      <c r="K88" s="88">
        <f>F88*J88</f>
        <v>0</v>
      </c>
      <c r="L88" s="18">
        <f t="shared" ref="L88:L89" si="11">K88*$K$6</f>
        <v>0</v>
      </c>
      <c r="M88" s="58"/>
      <c r="O88" s="56"/>
      <c r="P88" s="178">
        <v>0</v>
      </c>
      <c r="Q88" s="178">
        <v>0</v>
      </c>
      <c r="R88" s="178">
        <v>0</v>
      </c>
      <c r="S88" s="178">
        <v>0</v>
      </c>
      <c r="T88" s="178">
        <v>0</v>
      </c>
      <c r="U88" s="178">
        <v>0</v>
      </c>
      <c r="V88" s="178">
        <v>0</v>
      </c>
      <c r="W88" s="178">
        <v>0</v>
      </c>
      <c r="X88" s="178">
        <v>0</v>
      </c>
      <c r="Y88" s="178">
        <v>0</v>
      </c>
      <c r="Z88" s="178">
        <v>0</v>
      </c>
      <c r="AA88" s="178">
        <v>0</v>
      </c>
      <c r="AB88" s="16"/>
      <c r="AC88" s="45">
        <f>SUM(P88:AA88)</f>
        <v>0</v>
      </c>
    </row>
    <row r="89" spans="2:29" ht="15" customHeight="1" x14ac:dyDescent="0.25">
      <c r="B89" s="56"/>
      <c r="C89" s="191"/>
      <c r="D89" s="192" t="s">
        <v>94</v>
      </c>
      <c r="F89" s="175">
        <v>1</v>
      </c>
      <c r="H89" s="7" t="s">
        <v>4</v>
      </c>
      <c r="J89" s="185">
        <v>0</v>
      </c>
      <c r="K89" s="88">
        <f>F89*J89</f>
        <v>0</v>
      </c>
      <c r="L89" s="18">
        <f t="shared" si="11"/>
        <v>0</v>
      </c>
      <c r="M89" s="58"/>
      <c r="O89" s="56"/>
      <c r="P89" s="178">
        <v>0</v>
      </c>
      <c r="Q89" s="178">
        <v>0</v>
      </c>
      <c r="R89" s="178">
        <v>0</v>
      </c>
      <c r="S89" s="178">
        <v>0</v>
      </c>
      <c r="T89" s="178">
        <v>0</v>
      </c>
      <c r="U89" s="178">
        <v>0</v>
      </c>
      <c r="V89" s="178">
        <v>0</v>
      </c>
      <c r="W89" s="178">
        <v>0</v>
      </c>
      <c r="X89" s="178">
        <v>0</v>
      </c>
      <c r="Y89" s="178">
        <v>0</v>
      </c>
      <c r="Z89" s="178">
        <v>0</v>
      </c>
      <c r="AA89" s="178">
        <v>0</v>
      </c>
      <c r="AB89" s="16"/>
      <c r="AC89" s="45">
        <f>SUM(P89:AA89)</f>
        <v>0</v>
      </c>
    </row>
    <row r="90" spans="2:29" ht="15" customHeight="1" x14ac:dyDescent="0.25">
      <c r="B90" s="56"/>
      <c r="C90" s="524" t="s">
        <v>279</v>
      </c>
      <c r="D90" s="525"/>
      <c r="F90" s="64"/>
      <c r="H90" s="63"/>
      <c r="J90" s="64"/>
      <c r="K90" s="89"/>
      <c r="L90" s="89"/>
      <c r="M90" s="58"/>
      <c r="O90" s="56"/>
      <c r="P90" s="20"/>
      <c r="Q90" s="20"/>
      <c r="R90" s="20"/>
      <c r="S90" s="20"/>
      <c r="T90" s="20"/>
      <c r="U90" s="20"/>
      <c r="V90" s="20"/>
      <c r="W90" s="20"/>
      <c r="X90" s="20"/>
      <c r="Y90" s="20"/>
      <c r="Z90" s="20"/>
      <c r="AA90" s="20"/>
      <c r="AB90" s="16"/>
      <c r="AC90" s="45"/>
    </row>
    <row r="91" spans="2:29" ht="15" customHeight="1" x14ac:dyDescent="0.25">
      <c r="B91" s="56"/>
      <c r="C91" s="526" t="s">
        <v>48</v>
      </c>
      <c r="D91" s="526"/>
      <c r="F91" s="175">
        <v>1</v>
      </c>
      <c r="H91" s="190" t="s">
        <v>350</v>
      </c>
      <c r="J91" s="185">
        <v>0</v>
      </c>
      <c r="K91" s="88">
        <f>F91*J91</f>
        <v>0</v>
      </c>
      <c r="L91" s="18">
        <f t="shared" ref="L91:L92" si="12">K91*$K$6</f>
        <v>0</v>
      </c>
      <c r="M91" s="58"/>
      <c r="O91" s="56"/>
      <c r="P91" s="178">
        <v>0</v>
      </c>
      <c r="Q91" s="178">
        <v>0</v>
      </c>
      <c r="R91" s="178">
        <v>0</v>
      </c>
      <c r="S91" s="178">
        <v>0</v>
      </c>
      <c r="T91" s="178">
        <v>0</v>
      </c>
      <c r="U91" s="178">
        <v>0</v>
      </c>
      <c r="V91" s="178">
        <v>0</v>
      </c>
      <c r="W91" s="178">
        <v>0</v>
      </c>
      <c r="X91" s="178">
        <v>0</v>
      </c>
      <c r="Y91" s="178">
        <v>0</v>
      </c>
      <c r="Z91" s="178">
        <v>0</v>
      </c>
      <c r="AA91" s="178">
        <v>0</v>
      </c>
      <c r="AB91" s="16"/>
      <c r="AC91" s="45">
        <f>SUM(P91:AA91)</f>
        <v>0</v>
      </c>
    </row>
    <row r="92" spans="2:29" ht="15" customHeight="1" x14ac:dyDescent="0.25">
      <c r="B92" s="56"/>
      <c r="C92" s="191"/>
      <c r="D92" s="192" t="s">
        <v>94</v>
      </c>
      <c r="F92" s="175">
        <v>1</v>
      </c>
      <c r="H92" s="7" t="s">
        <v>4</v>
      </c>
      <c r="J92" s="185">
        <v>0</v>
      </c>
      <c r="K92" s="88">
        <f>F92*J92</f>
        <v>0</v>
      </c>
      <c r="L92" s="18">
        <f t="shared" si="12"/>
        <v>0</v>
      </c>
      <c r="M92" s="58"/>
      <c r="O92" s="56"/>
      <c r="P92" s="178">
        <v>0</v>
      </c>
      <c r="Q92" s="178">
        <v>0</v>
      </c>
      <c r="R92" s="178">
        <v>0</v>
      </c>
      <c r="S92" s="178">
        <v>0</v>
      </c>
      <c r="T92" s="178">
        <v>0</v>
      </c>
      <c r="U92" s="178">
        <v>0</v>
      </c>
      <c r="V92" s="178">
        <v>0</v>
      </c>
      <c r="W92" s="178">
        <v>0</v>
      </c>
      <c r="X92" s="178">
        <v>0</v>
      </c>
      <c r="Y92" s="178">
        <v>0</v>
      </c>
      <c r="Z92" s="178">
        <v>0</v>
      </c>
      <c r="AA92" s="178">
        <v>0</v>
      </c>
      <c r="AB92" s="16"/>
      <c r="AC92" s="45">
        <f>SUM(P92:AA92)</f>
        <v>0</v>
      </c>
    </row>
    <row r="93" spans="2:29" ht="15" customHeight="1" x14ac:dyDescent="0.25">
      <c r="B93" s="56"/>
      <c r="C93" s="524" t="s">
        <v>279</v>
      </c>
      <c r="D93" s="525"/>
      <c r="F93" s="64"/>
      <c r="H93" s="63"/>
      <c r="J93" s="64"/>
      <c r="K93" s="89"/>
      <c r="L93" s="89"/>
      <c r="M93" s="58"/>
      <c r="O93" s="56"/>
      <c r="P93" s="20"/>
      <c r="Q93" s="20"/>
      <c r="R93" s="20"/>
      <c r="S93" s="20"/>
      <c r="T93" s="20"/>
      <c r="U93" s="20"/>
      <c r="V93" s="20"/>
      <c r="W93" s="20"/>
      <c r="X93" s="20"/>
      <c r="Y93" s="20"/>
      <c r="Z93" s="20"/>
      <c r="AA93" s="20"/>
      <c r="AB93" s="16"/>
      <c r="AC93" s="45"/>
    </row>
    <row r="94" spans="2:29" ht="15" customHeight="1" x14ac:dyDescent="0.25">
      <c r="B94" s="56"/>
      <c r="C94" s="526" t="s">
        <v>48</v>
      </c>
      <c r="D94" s="526"/>
      <c r="F94" s="175">
        <v>1</v>
      </c>
      <c r="H94" s="190" t="s">
        <v>350</v>
      </c>
      <c r="J94" s="185">
        <v>0</v>
      </c>
      <c r="K94" s="88">
        <f>F94*J94</f>
        <v>0</v>
      </c>
      <c r="L94" s="18">
        <f t="shared" ref="L94:L95" si="13">K94*$K$6</f>
        <v>0</v>
      </c>
      <c r="M94" s="58"/>
      <c r="O94" s="56"/>
      <c r="P94" s="178">
        <v>0</v>
      </c>
      <c r="Q94" s="178">
        <v>0</v>
      </c>
      <c r="R94" s="178">
        <v>0</v>
      </c>
      <c r="S94" s="178">
        <v>0</v>
      </c>
      <c r="T94" s="178">
        <v>0</v>
      </c>
      <c r="U94" s="178">
        <v>0</v>
      </c>
      <c r="V94" s="178">
        <v>0</v>
      </c>
      <c r="W94" s="178">
        <v>0</v>
      </c>
      <c r="X94" s="178">
        <v>0</v>
      </c>
      <c r="Y94" s="178">
        <v>0</v>
      </c>
      <c r="Z94" s="178">
        <v>0</v>
      </c>
      <c r="AA94" s="178">
        <v>0</v>
      </c>
      <c r="AB94" s="16"/>
      <c r="AC94" s="45">
        <f>SUM(P94:AA94)</f>
        <v>0</v>
      </c>
    </row>
    <row r="95" spans="2:29" ht="15" customHeight="1" x14ac:dyDescent="0.25">
      <c r="B95" s="56"/>
      <c r="C95" s="191"/>
      <c r="D95" s="192" t="s">
        <v>94</v>
      </c>
      <c r="F95" s="175">
        <v>1</v>
      </c>
      <c r="H95" s="7" t="s">
        <v>4</v>
      </c>
      <c r="J95" s="185">
        <v>0</v>
      </c>
      <c r="K95" s="88">
        <f>F95*J95</f>
        <v>0</v>
      </c>
      <c r="L95" s="18">
        <f t="shared" si="13"/>
        <v>0</v>
      </c>
      <c r="M95" s="58"/>
      <c r="O95" s="56"/>
      <c r="P95" s="178">
        <v>0</v>
      </c>
      <c r="Q95" s="178">
        <v>0</v>
      </c>
      <c r="R95" s="178">
        <v>0</v>
      </c>
      <c r="S95" s="178">
        <v>0</v>
      </c>
      <c r="T95" s="178">
        <v>0</v>
      </c>
      <c r="U95" s="178">
        <v>0</v>
      </c>
      <c r="V95" s="178">
        <v>0</v>
      </c>
      <c r="W95" s="178">
        <v>0</v>
      </c>
      <c r="X95" s="178">
        <v>0</v>
      </c>
      <c r="Y95" s="178">
        <v>0</v>
      </c>
      <c r="Z95" s="178">
        <v>0</v>
      </c>
      <c r="AA95" s="178">
        <v>0</v>
      </c>
      <c r="AB95" s="16"/>
      <c r="AC95" s="45">
        <f t="shared" ref="AC95:AC98" si="14">SUM(P95:AA95)</f>
        <v>0</v>
      </c>
    </row>
    <row r="96" spans="2:29" ht="15" customHeight="1" x14ac:dyDescent="0.25">
      <c r="B96" s="56"/>
      <c r="C96" s="524" t="s">
        <v>279</v>
      </c>
      <c r="D96" s="525"/>
      <c r="F96" s="64"/>
      <c r="H96" s="63"/>
      <c r="J96" s="64"/>
      <c r="K96" s="89"/>
      <c r="L96" s="89"/>
      <c r="M96" s="58"/>
      <c r="O96" s="56"/>
      <c r="P96" s="20"/>
      <c r="Q96" s="20"/>
      <c r="R96" s="20"/>
      <c r="S96" s="20"/>
      <c r="T96" s="20"/>
      <c r="U96" s="20"/>
      <c r="V96" s="20"/>
      <c r="W96" s="20"/>
      <c r="X96" s="20"/>
      <c r="Y96" s="20"/>
      <c r="Z96" s="20"/>
      <c r="AA96" s="20"/>
      <c r="AB96" s="16"/>
      <c r="AC96" s="45"/>
    </row>
    <row r="97" spans="2:29" ht="15" customHeight="1" x14ac:dyDescent="0.25">
      <c r="B97" s="56"/>
      <c r="C97" s="526" t="s">
        <v>48</v>
      </c>
      <c r="D97" s="526"/>
      <c r="F97" s="175">
        <v>0</v>
      </c>
      <c r="H97" s="190" t="s">
        <v>350</v>
      </c>
      <c r="J97" s="185">
        <v>0</v>
      </c>
      <c r="K97" s="88">
        <f>F97*J97</f>
        <v>0</v>
      </c>
      <c r="L97" s="18">
        <f t="shared" ref="L97:L98" si="15">K97*$K$6</f>
        <v>0</v>
      </c>
      <c r="M97" s="58"/>
      <c r="O97" s="56"/>
      <c r="P97" s="178">
        <v>0</v>
      </c>
      <c r="Q97" s="178">
        <v>0</v>
      </c>
      <c r="R97" s="178">
        <v>0</v>
      </c>
      <c r="S97" s="178">
        <v>0</v>
      </c>
      <c r="T97" s="178">
        <v>0</v>
      </c>
      <c r="U97" s="178">
        <v>0</v>
      </c>
      <c r="V97" s="178">
        <v>0</v>
      </c>
      <c r="W97" s="178">
        <v>0</v>
      </c>
      <c r="X97" s="178">
        <v>0</v>
      </c>
      <c r="Y97" s="178">
        <v>0</v>
      </c>
      <c r="Z97" s="178">
        <v>0</v>
      </c>
      <c r="AA97" s="178">
        <v>0</v>
      </c>
      <c r="AB97" s="16"/>
      <c r="AC97" s="45">
        <f t="shared" si="14"/>
        <v>0</v>
      </c>
    </row>
    <row r="98" spans="2:29" ht="15" customHeight="1" x14ac:dyDescent="0.25">
      <c r="B98" s="56"/>
      <c r="C98" s="191"/>
      <c r="D98" s="192" t="s">
        <v>94</v>
      </c>
      <c r="F98" s="175">
        <v>0</v>
      </c>
      <c r="H98" s="7" t="s">
        <v>4</v>
      </c>
      <c r="J98" s="185">
        <v>0</v>
      </c>
      <c r="K98" s="88">
        <f>F98*J98</f>
        <v>0</v>
      </c>
      <c r="L98" s="18">
        <f t="shared" si="15"/>
        <v>0</v>
      </c>
      <c r="M98" s="58"/>
      <c r="O98" s="56"/>
      <c r="P98" s="178">
        <v>0</v>
      </c>
      <c r="Q98" s="178">
        <v>0</v>
      </c>
      <c r="R98" s="178">
        <v>0</v>
      </c>
      <c r="S98" s="178">
        <v>0</v>
      </c>
      <c r="T98" s="178">
        <v>0</v>
      </c>
      <c r="U98" s="178">
        <v>0</v>
      </c>
      <c r="V98" s="178">
        <v>0</v>
      </c>
      <c r="W98" s="178">
        <v>0</v>
      </c>
      <c r="X98" s="178">
        <v>0</v>
      </c>
      <c r="Y98" s="178">
        <v>0</v>
      </c>
      <c r="Z98" s="178">
        <v>0</v>
      </c>
      <c r="AA98" s="178">
        <v>0</v>
      </c>
      <c r="AB98" s="16"/>
      <c r="AC98" s="45">
        <f t="shared" si="14"/>
        <v>0</v>
      </c>
    </row>
    <row r="99" spans="2:29" ht="5.0999999999999996" customHeight="1" thickBot="1" x14ac:dyDescent="0.3">
      <c r="B99" s="56"/>
      <c r="C99" s="10"/>
      <c r="D99" s="10"/>
      <c r="E99" s="10"/>
      <c r="F99" s="10"/>
      <c r="G99" s="10"/>
      <c r="H99" s="10"/>
      <c r="I99" s="10"/>
      <c r="J99" s="10"/>
      <c r="K99" s="10"/>
      <c r="L99" s="10"/>
      <c r="M99" s="58"/>
      <c r="O99" s="59"/>
      <c r="P99" s="6"/>
      <c r="Q99" s="6"/>
      <c r="R99" s="6"/>
      <c r="S99" s="6"/>
      <c r="T99" s="6"/>
      <c r="U99" s="6"/>
      <c r="V99" s="6"/>
      <c r="W99" s="6"/>
      <c r="X99" s="6"/>
      <c r="Y99" s="6"/>
      <c r="Z99" s="6"/>
      <c r="AA99" s="6"/>
      <c r="AB99" s="60"/>
    </row>
    <row r="100" spans="2:29" ht="15" customHeight="1" thickTop="1" thickBot="1" x14ac:dyDescent="0.3">
      <c r="B100" s="59"/>
      <c r="C100" s="6" t="s">
        <v>76</v>
      </c>
      <c r="D100" s="6"/>
      <c r="E100" s="6"/>
      <c r="F100" s="6"/>
      <c r="G100" s="6"/>
      <c r="H100" s="6"/>
      <c r="I100" s="6"/>
      <c r="J100" s="6"/>
      <c r="K100" s="65">
        <f>SUM(K88:K99)</f>
        <v>0</v>
      </c>
      <c r="L100" s="99">
        <f>SUM(L88:L99)</f>
        <v>0</v>
      </c>
      <c r="M100" s="60"/>
    </row>
    <row r="102" spans="2:29" ht="15" customHeight="1" thickBot="1" x14ac:dyDescent="0.3">
      <c r="C102" s="2" t="s">
        <v>52</v>
      </c>
      <c r="D102" s="5"/>
    </row>
    <row r="103" spans="2:29" ht="15" customHeight="1" x14ac:dyDescent="0.25">
      <c r="B103" s="51"/>
      <c r="C103" s="52"/>
      <c r="D103" s="52"/>
      <c r="E103" s="52"/>
      <c r="F103" s="53" t="s">
        <v>60</v>
      </c>
      <c r="G103" s="52"/>
      <c r="H103" s="53"/>
      <c r="I103" s="52"/>
      <c r="J103" s="53" t="s">
        <v>63</v>
      </c>
      <c r="K103" s="53" t="s">
        <v>65</v>
      </c>
      <c r="L103" s="53" t="s">
        <v>358</v>
      </c>
      <c r="M103" s="55"/>
      <c r="O103" s="51"/>
      <c r="P103" s="528" t="s">
        <v>141</v>
      </c>
      <c r="Q103" s="528"/>
      <c r="R103" s="528"/>
      <c r="S103" s="528"/>
      <c r="T103" s="528"/>
      <c r="U103" s="528"/>
      <c r="V103" s="528"/>
      <c r="W103" s="528"/>
      <c r="X103" s="528"/>
      <c r="Y103" s="528"/>
      <c r="Z103" s="528"/>
      <c r="AA103" s="528"/>
      <c r="AB103" s="71"/>
    </row>
    <row r="104" spans="2:29" ht="15" customHeight="1" x14ac:dyDescent="0.25">
      <c r="B104" s="56"/>
      <c r="C104" s="11"/>
      <c r="D104" s="11"/>
      <c r="E104" s="11"/>
      <c r="F104" s="57" t="s">
        <v>61</v>
      </c>
      <c r="G104" s="11"/>
      <c r="H104" s="72" t="s">
        <v>62</v>
      </c>
      <c r="I104" s="11"/>
      <c r="J104" s="57" t="s">
        <v>64</v>
      </c>
      <c r="K104" s="57" t="s">
        <v>61</v>
      </c>
      <c r="L104" s="57" t="s">
        <v>359</v>
      </c>
      <c r="M104" s="58"/>
      <c r="O104" s="56"/>
      <c r="P104" s="72" t="s">
        <v>102</v>
      </c>
      <c r="Q104" s="72" t="s">
        <v>103</v>
      </c>
      <c r="R104" s="72" t="s">
        <v>104</v>
      </c>
      <c r="S104" s="72" t="s">
        <v>105</v>
      </c>
      <c r="T104" s="72" t="s">
        <v>106</v>
      </c>
      <c r="U104" s="72" t="s">
        <v>107</v>
      </c>
      <c r="V104" s="72" t="s">
        <v>108</v>
      </c>
      <c r="W104" s="72" t="s">
        <v>109</v>
      </c>
      <c r="X104" s="72" t="s">
        <v>110</v>
      </c>
      <c r="Y104" s="72" t="s">
        <v>111</v>
      </c>
      <c r="Z104" s="72" t="s">
        <v>112</v>
      </c>
      <c r="AA104" s="72" t="s">
        <v>113</v>
      </c>
      <c r="AB104" s="73"/>
    </row>
    <row r="105" spans="2:29" ht="5.0999999999999996" customHeight="1" x14ac:dyDescent="0.25">
      <c r="B105" s="56"/>
      <c r="F105" s="64"/>
      <c r="H105" s="63"/>
      <c r="J105" s="64"/>
      <c r="K105" s="64"/>
      <c r="M105" s="58"/>
      <c r="O105" s="56"/>
      <c r="AB105" s="73"/>
    </row>
    <row r="106" spans="2:29" ht="15" customHeight="1" x14ac:dyDescent="0.25">
      <c r="B106" s="56"/>
      <c r="C106" s="527" t="s">
        <v>465</v>
      </c>
      <c r="D106" s="527"/>
      <c r="K106" s="9">
        <f>Chemicals!J22</f>
        <v>0</v>
      </c>
      <c r="L106" s="18">
        <f t="shared" ref="L106:L116" si="16">K106*$K$6</f>
        <v>0</v>
      </c>
      <c r="M106" s="58"/>
      <c r="O106" s="56"/>
      <c r="P106" s="178">
        <v>0</v>
      </c>
      <c r="Q106" s="178">
        <v>0</v>
      </c>
      <c r="R106" s="178">
        <v>0</v>
      </c>
      <c r="S106" s="178">
        <v>0</v>
      </c>
      <c r="T106" s="178">
        <v>0</v>
      </c>
      <c r="U106" s="178">
        <v>0</v>
      </c>
      <c r="V106" s="178">
        <v>0</v>
      </c>
      <c r="W106" s="178">
        <v>0</v>
      </c>
      <c r="X106" s="178">
        <v>0</v>
      </c>
      <c r="Y106" s="178">
        <v>0</v>
      </c>
      <c r="Z106" s="178">
        <v>0</v>
      </c>
      <c r="AA106" s="178">
        <v>0</v>
      </c>
      <c r="AB106" s="16"/>
      <c r="AC106" s="45">
        <f>SUM(P106:AA106)</f>
        <v>0</v>
      </c>
    </row>
    <row r="107" spans="2:29" ht="15" customHeight="1" x14ac:dyDescent="0.25">
      <c r="B107" s="56"/>
      <c r="C107" s="191"/>
      <c r="D107" s="192" t="s">
        <v>352</v>
      </c>
      <c r="K107" s="185">
        <v>0</v>
      </c>
      <c r="L107" s="18">
        <f t="shared" si="16"/>
        <v>0</v>
      </c>
      <c r="M107" s="58"/>
      <c r="O107" s="56"/>
      <c r="P107" s="178">
        <v>0</v>
      </c>
      <c r="Q107" s="178">
        <v>0</v>
      </c>
      <c r="R107" s="178">
        <v>0</v>
      </c>
      <c r="S107" s="178">
        <v>0</v>
      </c>
      <c r="T107" s="178">
        <v>0</v>
      </c>
      <c r="U107" s="178">
        <v>0</v>
      </c>
      <c r="V107" s="178">
        <v>0</v>
      </c>
      <c r="W107" s="178">
        <v>0</v>
      </c>
      <c r="X107" s="178">
        <v>0</v>
      </c>
      <c r="Y107" s="178">
        <v>0</v>
      </c>
      <c r="Z107" s="178">
        <v>0</v>
      </c>
      <c r="AA107" s="178">
        <v>0</v>
      </c>
      <c r="AB107" s="16"/>
      <c r="AC107" s="45">
        <f>SUM(P107:AA107)</f>
        <v>0</v>
      </c>
    </row>
    <row r="108" spans="2:29" ht="15" customHeight="1" x14ac:dyDescent="0.25">
      <c r="B108" s="56"/>
      <c r="C108" s="522"/>
      <c r="D108" s="522"/>
      <c r="F108" s="7"/>
      <c r="H108" s="193"/>
      <c r="J108" s="7"/>
      <c r="K108" s="9"/>
      <c r="L108" s="9"/>
      <c r="M108" s="58"/>
      <c r="O108" s="56"/>
      <c r="P108" s="78"/>
      <c r="Q108" s="78"/>
      <c r="R108" s="78"/>
      <c r="S108" s="78"/>
      <c r="T108" s="78"/>
      <c r="U108" s="78"/>
      <c r="V108" s="78"/>
      <c r="W108" s="78"/>
      <c r="X108" s="78"/>
      <c r="Y108" s="78"/>
      <c r="Z108" s="78"/>
      <c r="AA108" s="78"/>
      <c r="AB108" s="16"/>
      <c r="AC108" s="45"/>
    </row>
    <row r="109" spans="2:29" ht="15" customHeight="1" x14ac:dyDescent="0.25">
      <c r="B109" s="56"/>
      <c r="C109" s="527" t="s">
        <v>466</v>
      </c>
      <c r="D109" s="527"/>
      <c r="K109" s="9">
        <f>Chemicals!J41</f>
        <v>0</v>
      </c>
      <c r="L109" s="18">
        <f t="shared" si="16"/>
        <v>0</v>
      </c>
      <c r="M109" s="58"/>
      <c r="O109" s="56"/>
      <c r="P109" s="178">
        <v>0</v>
      </c>
      <c r="Q109" s="178">
        <v>0</v>
      </c>
      <c r="R109" s="178">
        <v>0</v>
      </c>
      <c r="S109" s="178">
        <v>0</v>
      </c>
      <c r="T109" s="178">
        <v>0</v>
      </c>
      <c r="U109" s="178">
        <v>0</v>
      </c>
      <c r="V109" s="178">
        <v>0</v>
      </c>
      <c r="W109" s="178">
        <v>0</v>
      </c>
      <c r="X109" s="178">
        <v>0</v>
      </c>
      <c r="Y109" s="178">
        <v>0</v>
      </c>
      <c r="Z109" s="178">
        <v>0</v>
      </c>
      <c r="AA109" s="178">
        <v>0</v>
      </c>
      <c r="AB109" s="16"/>
      <c r="AC109" s="45">
        <f>SUM(P109:AA109)</f>
        <v>0</v>
      </c>
    </row>
    <row r="110" spans="2:29" ht="15" customHeight="1" x14ac:dyDescent="0.25">
      <c r="B110" s="56"/>
      <c r="C110" s="191"/>
      <c r="D110" s="192" t="s">
        <v>56</v>
      </c>
      <c r="K110" s="185">
        <v>0</v>
      </c>
      <c r="L110" s="18">
        <f t="shared" si="16"/>
        <v>0</v>
      </c>
      <c r="M110" s="58"/>
      <c r="O110" s="56"/>
      <c r="P110" s="178">
        <v>0</v>
      </c>
      <c r="Q110" s="178">
        <v>0</v>
      </c>
      <c r="R110" s="178">
        <v>0</v>
      </c>
      <c r="S110" s="178">
        <v>0</v>
      </c>
      <c r="T110" s="178">
        <v>0</v>
      </c>
      <c r="U110" s="178">
        <v>0</v>
      </c>
      <c r="V110" s="178">
        <v>0</v>
      </c>
      <c r="W110" s="178">
        <v>0</v>
      </c>
      <c r="X110" s="178">
        <v>0</v>
      </c>
      <c r="Y110" s="178">
        <v>0</v>
      </c>
      <c r="Z110" s="178">
        <v>0</v>
      </c>
      <c r="AA110" s="178">
        <v>0</v>
      </c>
      <c r="AB110" s="16"/>
      <c r="AC110" s="45">
        <f>SUM(P110:AA110)</f>
        <v>0</v>
      </c>
    </row>
    <row r="111" spans="2:29" ht="15" customHeight="1" x14ac:dyDescent="0.25">
      <c r="B111" s="56"/>
      <c r="C111" s="522"/>
      <c r="D111" s="522"/>
      <c r="F111" s="7"/>
      <c r="H111" s="193"/>
      <c r="J111" s="7"/>
      <c r="K111" s="9"/>
      <c r="L111" s="18"/>
      <c r="M111" s="58"/>
      <c r="O111" s="56"/>
      <c r="P111" s="78"/>
      <c r="Q111" s="78"/>
      <c r="R111" s="78"/>
      <c r="S111" s="78"/>
      <c r="T111" s="78"/>
      <c r="U111" s="78"/>
      <c r="V111" s="78"/>
      <c r="W111" s="78"/>
      <c r="X111" s="78"/>
      <c r="Y111" s="78"/>
      <c r="Z111" s="78"/>
      <c r="AA111" s="78"/>
      <c r="AB111" s="16"/>
      <c r="AC111" s="45"/>
    </row>
    <row r="112" spans="2:29" ht="15" customHeight="1" x14ac:dyDescent="0.25">
      <c r="B112" s="56"/>
      <c r="C112" s="527" t="s">
        <v>467</v>
      </c>
      <c r="D112" s="527"/>
      <c r="K112" s="9">
        <f>Chemicals!J57</f>
        <v>0</v>
      </c>
      <c r="L112" s="18">
        <f t="shared" si="16"/>
        <v>0</v>
      </c>
      <c r="M112" s="58"/>
      <c r="O112" s="56"/>
      <c r="P112" s="178">
        <v>0</v>
      </c>
      <c r="Q112" s="178">
        <v>0</v>
      </c>
      <c r="R112" s="178">
        <v>0</v>
      </c>
      <c r="S112" s="178">
        <v>0</v>
      </c>
      <c r="T112" s="178">
        <v>0</v>
      </c>
      <c r="U112" s="178">
        <v>0</v>
      </c>
      <c r="V112" s="178">
        <v>0</v>
      </c>
      <c r="W112" s="178">
        <v>0</v>
      </c>
      <c r="X112" s="178">
        <v>0</v>
      </c>
      <c r="Y112" s="178">
        <v>0</v>
      </c>
      <c r="Z112" s="178">
        <v>0</v>
      </c>
      <c r="AA112" s="178">
        <v>0</v>
      </c>
      <c r="AB112" s="16"/>
      <c r="AC112" s="45">
        <f t="shared" ref="AC112:AC113" si="17">SUM(P112:AA112)</f>
        <v>0</v>
      </c>
    </row>
    <row r="113" spans="2:29" ht="15" customHeight="1" x14ac:dyDescent="0.25">
      <c r="B113" s="56"/>
      <c r="C113" s="191"/>
      <c r="D113" s="192" t="s">
        <v>56</v>
      </c>
      <c r="K113" s="185">
        <v>0</v>
      </c>
      <c r="L113" s="18">
        <f t="shared" si="16"/>
        <v>0</v>
      </c>
      <c r="M113" s="58"/>
      <c r="O113" s="56"/>
      <c r="P113" s="178">
        <v>0</v>
      </c>
      <c r="Q113" s="178">
        <v>0</v>
      </c>
      <c r="R113" s="178">
        <v>0</v>
      </c>
      <c r="S113" s="178">
        <v>0</v>
      </c>
      <c r="T113" s="178">
        <v>0</v>
      </c>
      <c r="U113" s="178">
        <v>0</v>
      </c>
      <c r="V113" s="178">
        <v>0</v>
      </c>
      <c r="W113" s="178">
        <v>0</v>
      </c>
      <c r="X113" s="178">
        <v>0</v>
      </c>
      <c r="Y113" s="178">
        <v>0</v>
      </c>
      <c r="Z113" s="178">
        <v>0</v>
      </c>
      <c r="AA113" s="178">
        <v>0</v>
      </c>
      <c r="AB113" s="16"/>
      <c r="AC113" s="45">
        <f t="shared" si="17"/>
        <v>0</v>
      </c>
    </row>
    <row r="114" spans="2:29" ht="15" customHeight="1" x14ac:dyDescent="0.25">
      <c r="B114" s="56"/>
      <c r="C114" s="522"/>
      <c r="D114" s="522"/>
      <c r="F114" s="7"/>
      <c r="H114" s="193"/>
      <c r="J114" s="7"/>
      <c r="K114" s="9"/>
      <c r="L114" s="18"/>
      <c r="M114" s="58"/>
      <c r="O114" s="56"/>
      <c r="P114" s="78"/>
      <c r="Q114" s="78"/>
      <c r="R114" s="78"/>
      <c r="S114" s="78"/>
      <c r="T114" s="78"/>
      <c r="U114" s="78"/>
      <c r="V114" s="78"/>
      <c r="W114" s="78"/>
      <c r="X114" s="78"/>
      <c r="Y114" s="78"/>
      <c r="Z114" s="78"/>
      <c r="AA114" s="78"/>
      <c r="AB114" s="16"/>
      <c r="AC114" s="45"/>
    </row>
    <row r="115" spans="2:29" ht="15" customHeight="1" x14ac:dyDescent="0.25">
      <c r="B115" s="56"/>
      <c r="C115" s="527" t="s">
        <v>468</v>
      </c>
      <c r="D115" s="527"/>
      <c r="K115" s="9">
        <f>Chemicals!J73</f>
        <v>0</v>
      </c>
      <c r="L115" s="18">
        <f t="shared" si="16"/>
        <v>0</v>
      </c>
      <c r="M115" s="58"/>
      <c r="O115" s="56"/>
      <c r="P115" s="178">
        <v>0</v>
      </c>
      <c r="Q115" s="178">
        <v>0</v>
      </c>
      <c r="R115" s="178">
        <v>0</v>
      </c>
      <c r="S115" s="178">
        <v>0</v>
      </c>
      <c r="T115" s="178">
        <v>0</v>
      </c>
      <c r="U115" s="178">
        <v>0</v>
      </c>
      <c r="V115" s="178">
        <v>0</v>
      </c>
      <c r="W115" s="178">
        <v>0</v>
      </c>
      <c r="X115" s="178">
        <v>0</v>
      </c>
      <c r="Y115" s="178">
        <v>0</v>
      </c>
      <c r="Z115" s="178">
        <v>0</v>
      </c>
      <c r="AA115" s="178">
        <v>0</v>
      </c>
      <c r="AB115" s="16"/>
      <c r="AC115" s="45">
        <f t="shared" ref="AC115:AC116" si="18">SUM(P115:AA115)</f>
        <v>0</v>
      </c>
    </row>
    <row r="116" spans="2:29" ht="15" customHeight="1" x14ac:dyDescent="0.25">
      <c r="B116" s="56"/>
      <c r="C116" s="191"/>
      <c r="D116" s="192" t="s">
        <v>56</v>
      </c>
      <c r="K116" s="185">
        <v>0</v>
      </c>
      <c r="L116" s="18">
        <f t="shared" si="16"/>
        <v>0</v>
      </c>
      <c r="M116" s="58"/>
      <c r="O116" s="56"/>
      <c r="P116" s="178">
        <v>0</v>
      </c>
      <c r="Q116" s="178">
        <v>0</v>
      </c>
      <c r="R116" s="178">
        <v>0</v>
      </c>
      <c r="S116" s="178">
        <v>0</v>
      </c>
      <c r="T116" s="178">
        <v>0</v>
      </c>
      <c r="U116" s="178">
        <v>0</v>
      </c>
      <c r="V116" s="178">
        <v>0</v>
      </c>
      <c r="W116" s="178">
        <v>0</v>
      </c>
      <c r="X116" s="178">
        <v>0</v>
      </c>
      <c r="Y116" s="178">
        <v>0</v>
      </c>
      <c r="Z116" s="178">
        <v>0</v>
      </c>
      <c r="AA116" s="178">
        <v>0</v>
      </c>
      <c r="AB116" s="16"/>
      <c r="AC116" s="45">
        <f t="shared" si="18"/>
        <v>0</v>
      </c>
    </row>
    <row r="117" spans="2:29" ht="5.0999999999999996" customHeight="1" thickBot="1" x14ac:dyDescent="0.3">
      <c r="B117" s="56"/>
      <c r="C117" s="10"/>
      <c r="D117" s="10"/>
      <c r="E117" s="10"/>
      <c r="F117" s="66"/>
      <c r="G117" s="10"/>
      <c r="H117" s="67"/>
      <c r="I117" s="10"/>
      <c r="J117" s="68"/>
      <c r="K117" s="69"/>
      <c r="L117" s="69"/>
      <c r="M117" s="58"/>
      <c r="O117" s="59"/>
      <c r="P117" s="6"/>
      <c r="Q117" s="6"/>
      <c r="R117" s="6"/>
      <c r="S117" s="6"/>
      <c r="T117" s="6"/>
      <c r="U117" s="6"/>
      <c r="V117" s="6"/>
      <c r="W117" s="6"/>
      <c r="X117" s="6"/>
      <c r="Y117" s="6"/>
      <c r="Z117" s="6"/>
      <c r="AA117" s="6"/>
      <c r="AB117" s="60"/>
    </row>
    <row r="118" spans="2:29" ht="15" customHeight="1" thickTop="1" thickBot="1" x14ac:dyDescent="0.3">
      <c r="B118" s="59"/>
      <c r="C118" s="6" t="s">
        <v>76</v>
      </c>
      <c r="D118" s="6"/>
      <c r="E118" s="6"/>
      <c r="F118" s="6"/>
      <c r="G118" s="6"/>
      <c r="H118" s="6"/>
      <c r="I118" s="6"/>
      <c r="J118" s="6"/>
      <c r="K118" s="65">
        <f>SUM(K106:K117)</f>
        <v>0</v>
      </c>
      <c r="L118" s="65">
        <f>SUM(L106:L117)</f>
        <v>0</v>
      </c>
      <c r="M118" s="60"/>
    </row>
    <row r="119" spans="2:29" ht="15" customHeight="1" x14ac:dyDescent="0.25">
      <c r="F119" s="75"/>
      <c r="P119" s="75"/>
    </row>
    <row r="120" spans="2:29" ht="15" customHeight="1" thickBot="1" x14ac:dyDescent="0.3">
      <c r="C120" s="2" t="s">
        <v>68</v>
      </c>
      <c r="D120" s="5"/>
    </row>
    <row r="121" spans="2:29" ht="15" customHeight="1" x14ac:dyDescent="0.25">
      <c r="B121" s="51"/>
      <c r="C121" s="52"/>
      <c r="D121" s="52"/>
      <c r="E121" s="52"/>
      <c r="F121" s="53" t="s">
        <v>60</v>
      </c>
      <c r="G121" s="52"/>
      <c r="H121" s="53"/>
      <c r="I121" s="52"/>
      <c r="J121" s="53" t="s">
        <v>63</v>
      </c>
      <c r="K121" s="53" t="s">
        <v>65</v>
      </c>
      <c r="L121" s="53" t="s">
        <v>358</v>
      </c>
      <c r="M121" s="55"/>
      <c r="O121" s="51"/>
      <c r="P121" s="528" t="s">
        <v>141</v>
      </c>
      <c r="Q121" s="528"/>
      <c r="R121" s="528"/>
      <c r="S121" s="528"/>
      <c r="T121" s="528"/>
      <c r="U121" s="528"/>
      <c r="V121" s="528"/>
      <c r="W121" s="528"/>
      <c r="X121" s="528"/>
      <c r="Y121" s="528"/>
      <c r="Z121" s="528"/>
      <c r="AA121" s="528"/>
      <c r="AB121" s="71"/>
    </row>
    <row r="122" spans="2:29" ht="15" customHeight="1" x14ac:dyDescent="0.25">
      <c r="B122" s="56"/>
      <c r="C122" s="11"/>
      <c r="D122" s="11"/>
      <c r="E122" s="11"/>
      <c r="F122" s="57" t="s">
        <v>61</v>
      </c>
      <c r="G122" s="11"/>
      <c r="H122" s="72" t="s">
        <v>62</v>
      </c>
      <c r="I122" s="11"/>
      <c r="J122" s="57" t="s">
        <v>64</v>
      </c>
      <c r="K122" s="57" t="s">
        <v>61</v>
      </c>
      <c r="L122" s="57" t="s">
        <v>359</v>
      </c>
      <c r="M122" s="58"/>
      <c r="O122" s="56"/>
      <c r="P122" s="72" t="s">
        <v>102</v>
      </c>
      <c r="Q122" s="72" t="s">
        <v>103</v>
      </c>
      <c r="R122" s="72" t="s">
        <v>104</v>
      </c>
      <c r="S122" s="72" t="s">
        <v>105</v>
      </c>
      <c r="T122" s="72" t="s">
        <v>106</v>
      </c>
      <c r="U122" s="72" t="s">
        <v>107</v>
      </c>
      <c r="V122" s="72" t="s">
        <v>108</v>
      </c>
      <c r="W122" s="72" t="s">
        <v>109</v>
      </c>
      <c r="X122" s="72" t="s">
        <v>110</v>
      </c>
      <c r="Y122" s="72" t="s">
        <v>111</v>
      </c>
      <c r="Z122" s="72" t="s">
        <v>112</v>
      </c>
      <c r="AA122" s="72" t="s">
        <v>113</v>
      </c>
      <c r="AB122" s="73"/>
    </row>
    <row r="123" spans="2:29" ht="5.0999999999999996" customHeight="1" x14ac:dyDescent="0.25">
      <c r="B123" s="56"/>
      <c r="F123" s="64"/>
      <c r="H123" s="63"/>
      <c r="J123" s="64"/>
      <c r="K123" s="64"/>
      <c r="M123" s="58"/>
      <c r="O123" s="56"/>
      <c r="AB123" s="73"/>
    </row>
    <row r="124" spans="2:29" ht="15" customHeight="1" x14ac:dyDescent="0.25">
      <c r="B124" s="56"/>
      <c r="C124" s="526" t="s">
        <v>91</v>
      </c>
      <c r="D124" s="526"/>
      <c r="F124" s="175">
        <v>0</v>
      </c>
      <c r="H124" s="190" t="s">
        <v>355</v>
      </c>
      <c r="J124" s="185">
        <v>0</v>
      </c>
      <c r="K124" s="9">
        <f>F124*J124</f>
        <v>0</v>
      </c>
      <c r="L124" s="18">
        <f>K124*$K$6</f>
        <v>0</v>
      </c>
      <c r="M124" s="58"/>
      <c r="O124" s="56"/>
      <c r="P124" s="178">
        <v>0</v>
      </c>
      <c r="Q124" s="178">
        <v>0</v>
      </c>
      <c r="R124" s="178">
        <v>0</v>
      </c>
      <c r="S124" s="178">
        <v>0</v>
      </c>
      <c r="T124" s="178">
        <v>0</v>
      </c>
      <c r="U124" s="178">
        <v>0</v>
      </c>
      <c r="V124" s="178">
        <v>0</v>
      </c>
      <c r="W124" s="178">
        <v>0</v>
      </c>
      <c r="X124" s="178">
        <v>0</v>
      </c>
      <c r="Y124" s="178">
        <v>0</v>
      </c>
      <c r="Z124" s="178">
        <v>0</v>
      </c>
      <c r="AA124" s="178">
        <v>0</v>
      </c>
      <c r="AB124" s="16"/>
      <c r="AC124" s="45">
        <f>SUM(P124:AA124)</f>
        <v>0</v>
      </c>
    </row>
    <row r="125" spans="2:29" ht="15" customHeight="1" x14ac:dyDescent="0.25">
      <c r="B125" s="56"/>
      <c r="C125" s="526" t="s">
        <v>91</v>
      </c>
      <c r="D125" s="526"/>
      <c r="F125" s="175">
        <v>0</v>
      </c>
      <c r="H125" s="190" t="s">
        <v>355</v>
      </c>
      <c r="J125" s="185">
        <v>0</v>
      </c>
      <c r="K125" s="9">
        <f>F125*J125</f>
        <v>0</v>
      </c>
      <c r="L125" s="18">
        <f t="shared" ref="L125:L128" si="19">K125*$K$6</f>
        <v>0</v>
      </c>
      <c r="M125" s="58"/>
      <c r="O125" s="56"/>
      <c r="P125" s="178">
        <v>0</v>
      </c>
      <c r="Q125" s="178">
        <v>0</v>
      </c>
      <c r="R125" s="178">
        <v>0</v>
      </c>
      <c r="S125" s="178">
        <v>0</v>
      </c>
      <c r="T125" s="178">
        <v>0</v>
      </c>
      <c r="U125" s="178">
        <v>0</v>
      </c>
      <c r="V125" s="178">
        <v>0</v>
      </c>
      <c r="W125" s="178">
        <v>0</v>
      </c>
      <c r="X125" s="178">
        <v>0</v>
      </c>
      <c r="Y125" s="178">
        <v>0</v>
      </c>
      <c r="Z125" s="178">
        <v>0</v>
      </c>
      <c r="AA125" s="178">
        <v>0</v>
      </c>
      <c r="AB125" s="16"/>
      <c r="AC125" s="45">
        <f>SUM(P125:AA125)</f>
        <v>0</v>
      </c>
    </row>
    <row r="126" spans="2:29" ht="15" customHeight="1" x14ac:dyDescent="0.25">
      <c r="B126" s="56"/>
      <c r="C126" s="526" t="s">
        <v>91</v>
      </c>
      <c r="D126" s="526"/>
      <c r="F126" s="175">
        <v>0</v>
      </c>
      <c r="H126" s="190" t="s">
        <v>355</v>
      </c>
      <c r="J126" s="185">
        <v>0</v>
      </c>
      <c r="K126" s="9">
        <f>F126*J126</f>
        <v>0</v>
      </c>
      <c r="L126" s="18">
        <f t="shared" si="19"/>
        <v>0</v>
      </c>
      <c r="M126" s="58"/>
      <c r="O126" s="56"/>
      <c r="P126" s="178">
        <v>0</v>
      </c>
      <c r="Q126" s="178">
        <v>0</v>
      </c>
      <c r="R126" s="178">
        <v>0</v>
      </c>
      <c r="S126" s="178">
        <v>0</v>
      </c>
      <c r="T126" s="178">
        <v>0</v>
      </c>
      <c r="U126" s="178">
        <v>0</v>
      </c>
      <c r="V126" s="178">
        <v>0</v>
      </c>
      <c r="W126" s="178">
        <v>0</v>
      </c>
      <c r="X126" s="178">
        <v>0</v>
      </c>
      <c r="Y126" s="178">
        <v>0</v>
      </c>
      <c r="Z126" s="178">
        <v>0</v>
      </c>
      <c r="AA126" s="178">
        <v>0</v>
      </c>
      <c r="AB126" s="16"/>
      <c r="AC126" s="45">
        <f>SUM(P126:AA126)</f>
        <v>0</v>
      </c>
    </row>
    <row r="127" spans="2:29" ht="15" customHeight="1" x14ac:dyDescent="0.25">
      <c r="B127" s="56"/>
      <c r="C127" s="521" t="s">
        <v>41</v>
      </c>
      <c r="D127" s="521"/>
      <c r="F127" s="175">
        <v>0</v>
      </c>
      <c r="H127" s="190" t="s">
        <v>355</v>
      </c>
      <c r="J127" s="185">
        <v>0</v>
      </c>
      <c r="K127" s="9">
        <f>F127*J127</f>
        <v>0</v>
      </c>
      <c r="L127" s="18">
        <f t="shared" si="19"/>
        <v>0</v>
      </c>
      <c r="M127" s="58"/>
      <c r="O127" s="56"/>
      <c r="P127" s="178">
        <v>0</v>
      </c>
      <c r="Q127" s="178">
        <v>0</v>
      </c>
      <c r="R127" s="178">
        <v>0</v>
      </c>
      <c r="S127" s="178">
        <v>0</v>
      </c>
      <c r="T127" s="178">
        <v>0</v>
      </c>
      <c r="U127" s="178">
        <v>0</v>
      </c>
      <c r="V127" s="178">
        <v>0</v>
      </c>
      <c r="W127" s="178">
        <v>0</v>
      </c>
      <c r="X127" s="178">
        <v>0</v>
      </c>
      <c r="Y127" s="178">
        <v>0</v>
      </c>
      <c r="Z127" s="178">
        <v>0</v>
      </c>
      <c r="AA127" s="178">
        <v>0</v>
      </c>
      <c r="AB127" s="16"/>
      <c r="AC127" s="45">
        <f>SUM(P127:AA127)</f>
        <v>0</v>
      </c>
    </row>
    <row r="128" spans="2:29" ht="15" customHeight="1" x14ac:dyDescent="0.25">
      <c r="B128" s="56"/>
      <c r="C128" s="50" t="s">
        <v>201</v>
      </c>
      <c r="D128" s="50"/>
      <c r="F128" s="175">
        <v>0</v>
      </c>
      <c r="H128" s="7" t="s">
        <v>202</v>
      </c>
      <c r="J128" s="185">
        <v>0</v>
      </c>
      <c r="K128" s="9">
        <f>F128*J128</f>
        <v>0</v>
      </c>
      <c r="L128" s="18">
        <f t="shared" si="19"/>
        <v>0</v>
      </c>
      <c r="M128" s="58"/>
      <c r="O128" s="56"/>
      <c r="P128" s="178">
        <v>0</v>
      </c>
      <c r="Q128" s="178">
        <v>0</v>
      </c>
      <c r="R128" s="178">
        <v>0</v>
      </c>
      <c r="S128" s="178">
        <v>0</v>
      </c>
      <c r="T128" s="178">
        <v>0</v>
      </c>
      <c r="U128" s="178">
        <v>0</v>
      </c>
      <c r="V128" s="178">
        <v>0</v>
      </c>
      <c r="W128" s="178">
        <v>0</v>
      </c>
      <c r="X128" s="178">
        <v>0</v>
      </c>
      <c r="Y128" s="178">
        <v>0</v>
      </c>
      <c r="Z128" s="178">
        <v>0</v>
      </c>
      <c r="AA128" s="178">
        <v>0</v>
      </c>
      <c r="AB128" s="16"/>
      <c r="AC128" s="45">
        <f>SUM(P128:AA128)</f>
        <v>0</v>
      </c>
    </row>
    <row r="129" spans="2:34" ht="5.0999999999999996" customHeight="1" thickBot="1" x14ac:dyDescent="0.3">
      <c r="B129" s="56"/>
      <c r="C129" s="70"/>
      <c r="D129" s="70"/>
      <c r="E129" s="10"/>
      <c r="F129" s="66"/>
      <c r="G129" s="10"/>
      <c r="H129" s="67"/>
      <c r="I129" s="10"/>
      <c r="J129" s="68"/>
      <c r="K129" s="69"/>
      <c r="L129" s="69"/>
      <c r="M129" s="58"/>
      <c r="O129" s="59"/>
      <c r="P129" s="6"/>
      <c r="Q129" s="6"/>
      <c r="R129" s="6"/>
      <c r="S129" s="6"/>
      <c r="T129" s="6"/>
      <c r="U129" s="6"/>
      <c r="V129" s="6"/>
      <c r="W129" s="6"/>
      <c r="X129" s="6"/>
      <c r="Y129" s="6"/>
      <c r="Z129" s="6"/>
      <c r="AA129" s="6"/>
      <c r="AB129" s="60"/>
    </row>
    <row r="130" spans="2:34" ht="15" customHeight="1" thickTop="1" thickBot="1" x14ac:dyDescent="0.3">
      <c r="B130" s="59"/>
      <c r="C130" s="6" t="s">
        <v>76</v>
      </c>
      <c r="D130" s="6"/>
      <c r="E130" s="6"/>
      <c r="F130" s="6"/>
      <c r="G130" s="6"/>
      <c r="H130" s="6"/>
      <c r="I130" s="6"/>
      <c r="J130" s="6"/>
      <c r="K130" s="65">
        <f>SUM(K124:K129)</f>
        <v>0</v>
      </c>
      <c r="L130" s="99">
        <f>SUM(L124:L129)</f>
        <v>0</v>
      </c>
      <c r="M130" s="60"/>
    </row>
    <row r="131" spans="2:34" ht="15" customHeight="1" x14ac:dyDescent="0.25">
      <c r="AC131" s="4"/>
    </row>
    <row r="132" spans="2:34" ht="15" customHeight="1" thickBot="1" x14ac:dyDescent="0.3">
      <c r="C132" s="2" t="s">
        <v>292</v>
      </c>
      <c r="D132" s="2"/>
      <c r="AC132" s="4"/>
      <c r="AH132" s="44"/>
    </row>
    <row r="133" spans="2:34" ht="15" customHeight="1" x14ac:dyDescent="0.25">
      <c r="B133" s="51"/>
      <c r="C133" s="3"/>
      <c r="D133" s="3"/>
      <c r="E133" s="52"/>
      <c r="F133" s="52"/>
      <c r="G133" s="52"/>
      <c r="H133" s="52"/>
      <c r="I133" s="52"/>
      <c r="J133" s="52"/>
      <c r="K133" s="53" t="s">
        <v>65</v>
      </c>
      <c r="L133" s="53" t="s">
        <v>358</v>
      </c>
      <c r="M133" s="55"/>
      <c r="O133" s="51"/>
      <c r="P133" s="528" t="s">
        <v>141</v>
      </c>
      <c r="Q133" s="528"/>
      <c r="R133" s="528"/>
      <c r="S133" s="528"/>
      <c r="T133" s="528"/>
      <c r="U133" s="528"/>
      <c r="V133" s="528"/>
      <c r="W133" s="528"/>
      <c r="X133" s="528"/>
      <c r="Y133" s="528"/>
      <c r="Z133" s="528"/>
      <c r="AA133" s="528"/>
      <c r="AB133" s="71"/>
    </row>
    <row r="134" spans="2:34" ht="15" customHeight="1" x14ac:dyDescent="0.25">
      <c r="B134" s="56"/>
      <c r="C134" s="11"/>
      <c r="D134" s="11"/>
      <c r="E134" s="11"/>
      <c r="F134" s="11"/>
      <c r="G134" s="11"/>
      <c r="H134" s="11"/>
      <c r="I134" s="11"/>
      <c r="J134" s="11"/>
      <c r="K134" s="57" t="s">
        <v>61</v>
      </c>
      <c r="L134" s="57" t="s">
        <v>359</v>
      </c>
      <c r="M134" s="58"/>
      <c r="O134" s="56"/>
      <c r="P134" s="72" t="s">
        <v>102</v>
      </c>
      <c r="Q134" s="72" t="s">
        <v>103</v>
      </c>
      <c r="R134" s="72" t="s">
        <v>104</v>
      </c>
      <c r="S134" s="72" t="s">
        <v>105</v>
      </c>
      <c r="T134" s="72" t="s">
        <v>106</v>
      </c>
      <c r="U134" s="72" t="s">
        <v>107</v>
      </c>
      <c r="V134" s="72" t="s">
        <v>108</v>
      </c>
      <c r="W134" s="72" t="s">
        <v>109</v>
      </c>
      <c r="X134" s="72" t="s">
        <v>110</v>
      </c>
      <c r="Y134" s="72" t="s">
        <v>111</v>
      </c>
      <c r="Z134" s="72" t="s">
        <v>112</v>
      </c>
      <c r="AA134" s="72" t="s">
        <v>113</v>
      </c>
      <c r="AB134" s="73"/>
    </row>
    <row r="135" spans="2:34" ht="5.0999999999999996" customHeight="1" x14ac:dyDescent="0.25">
      <c r="B135" s="56"/>
      <c r="K135" s="64"/>
      <c r="M135" s="58"/>
      <c r="O135" s="56"/>
      <c r="AB135" s="73"/>
    </row>
    <row r="136" spans="2:34" ht="15" customHeight="1" x14ac:dyDescent="0.25">
      <c r="B136" s="56"/>
      <c r="C136" s="526" t="s">
        <v>294</v>
      </c>
      <c r="D136" s="526"/>
      <c r="K136" s="9">
        <f>IF(L37&gt;0,L136/$K$6,0)</f>
        <v>0</v>
      </c>
      <c r="L136" s="177">
        <v>0</v>
      </c>
      <c r="M136" s="58"/>
      <c r="O136" s="56"/>
      <c r="P136" s="178">
        <v>0</v>
      </c>
      <c r="Q136" s="178">
        <v>0</v>
      </c>
      <c r="R136" s="178">
        <v>0</v>
      </c>
      <c r="S136" s="178">
        <v>0</v>
      </c>
      <c r="T136" s="178">
        <v>0</v>
      </c>
      <c r="U136" s="178">
        <v>0</v>
      </c>
      <c r="V136" s="178">
        <v>0</v>
      </c>
      <c r="W136" s="178">
        <v>0</v>
      </c>
      <c r="X136" s="178">
        <v>0</v>
      </c>
      <c r="Y136" s="178">
        <v>0</v>
      </c>
      <c r="Z136" s="178">
        <v>0</v>
      </c>
      <c r="AA136" s="178">
        <v>0</v>
      </c>
      <c r="AB136" s="16"/>
      <c r="AC136" s="45">
        <f>SUM(P136:AA136)</f>
        <v>0</v>
      </c>
    </row>
    <row r="137" spans="2:34" ht="15" customHeight="1" x14ac:dyDescent="0.25">
      <c r="B137" s="56"/>
      <c r="C137" s="526" t="s">
        <v>294</v>
      </c>
      <c r="D137" s="526"/>
      <c r="K137" s="9">
        <f>IF(L38&gt;0,L137/$K$6,0)</f>
        <v>0</v>
      </c>
      <c r="L137" s="177">
        <v>0</v>
      </c>
      <c r="M137" s="58"/>
      <c r="O137" s="56"/>
      <c r="P137" s="178">
        <v>0</v>
      </c>
      <c r="Q137" s="178">
        <v>0</v>
      </c>
      <c r="R137" s="178">
        <v>0</v>
      </c>
      <c r="S137" s="178">
        <v>0</v>
      </c>
      <c r="T137" s="178">
        <v>0</v>
      </c>
      <c r="U137" s="178">
        <v>0</v>
      </c>
      <c r="V137" s="178">
        <v>0</v>
      </c>
      <c r="W137" s="178">
        <v>0</v>
      </c>
      <c r="X137" s="178">
        <v>0</v>
      </c>
      <c r="Y137" s="178">
        <v>0</v>
      </c>
      <c r="Z137" s="178">
        <v>0</v>
      </c>
      <c r="AA137" s="178">
        <v>0</v>
      </c>
      <c r="AB137" s="16"/>
      <c r="AC137" s="45">
        <f t="shared" ref="AC137:AC138" si="20">SUM(P137:AA137)</f>
        <v>0</v>
      </c>
    </row>
    <row r="138" spans="2:34" ht="15" customHeight="1" x14ac:dyDescent="0.25">
      <c r="B138" s="56"/>
      <c r="C138" s="4" t="s">
        <v>164</v>
      </c>
      <c r="K138" s="9">
        <f>IF(L39&gt;0,L138/$K$6,0)</f>
        <v>0</v>
      </c>
      <c r="L138" s="177">
        <v>0</v>
      </c>
      <c r="M138" s="58"/>
      <c r="O138" s="56"/>
      <c r="P138" s="178">
        <v>0</v>
      </c>
      <c r="Q138" s="178">
        <v>0</v>
      </c>
      <c r="R138" s="178">
        <v>0</v>
      </c>
      <c r="S138" s="178">
        <v>0</v>
      </c>
      <c r="T138" s="178">
        <v>0</v>
      </c>
      <c r="U138" s="178">
        <v>0</v>
      </c>
      <c r="V138" s="178">
        <v>0</v>
      </c>
      <c r="W138" s="178">
        <v>0</v>
      </c>
      <c r="X138" s="178">
        <v>0</v>
      </c>
      <c r="Y138" s="178">
        <v>0</v>
      </c>
      <c r="Z138" s="178">
        <v>0</v>
      </c>
      <c r="AA138" s="178">
        <v>0</v>
      </c>
      <c r="AB138" s="16"/>
      <c r="AC138" s="45">
        <f t="shared" si="20"/>
        <v>0</v>
      </c>
    </row>
    <row r="139" spans="2:34" ht="5.0999999999999996" customHeight="1" thickBot="1" x14ac:dyDescent="0.3">
      <c r="B139" s="56"/>
      <c r="C139" s="70"/>
      <c r="D139" s="70"/>
      <c r="E139" s="10"/>
      <c r="F139" s="66"/>
      <c r="G139" s="10"/>
      <c r="H139" s="67"/>
      <c r="I139" s="10"/>
      <c r="J139" s="68"/>
      <c r="K139" s="69"/>
      <c r="L139" s="69"/>
      <c r="M139" s="58"/>
      <c r="O139" s="59"/>
      <c r="P139" s="6"/>
      <c r="Q139" s="6"/>
      <c r="R139" s="6"/>
      <c r="S139" s="6"/>
      <c r="T139" s="6"/>
      <c r="U139" s="6"/>
      <c r="V139" s="6"/>
      <c r="W139" s="6"/>
      <c r="X139" s="6"/>
      <c r="Y139" s="6"/>
      <c r="Z139" s="6"/>
      <c r="AA139" s="6"/>
      <c r="AB139" s="60"/>
      <c r="AC139" s="4"/>
    </row>
    <row r="140" spans="2:34" ht="15" customHeight="1" thickTop="1" thickBot="1" x14ac:dyDescent="0.3">
      <c r="B140" s="59"/>
      <c r="C140" s="6" t="s">
        <v>76</v>
      </c>
      <c r="D140" s="6"/>
      <c r="E140" s="6"/>
      <c r="F140" s="6"/>
      <c r="G140" s="6"/>
      <c r="H140" s="6"/>
      <c r="I140" s="6"/>
      <c r="J140" s="6"/>
      <c r="K140" s="65">
        <f>SUM(K136:K139)</f>
        <v>0</v>
      </c>
      <c r="L140" s="99">
        <f>SUM(L136:L139)</f>
        <v>0</v>
      </c>
      <c r="M140" s="60"/>
      <c r="AC140" s="4"/>
    </row>
    <row r="142" spans="2:34" ht="15" customHeight="1" thickBot="1" x14ac:dyDescent="0.3">
      <c r="C142" s="2" t="s">
        <v>3</v>
      </c>
      <c r="D142" s="5"/>
    </row>
    <row r="143" spans="2:34" ht="15" customHeight="1" x14ac:dyDescent="0.25">
      <c r="B143" s="51"/>
      <c r="C143" s="52"/>
      <c r="D143" s="52"/>
      <c r="E143" s="52"/>
      <c r="F143" s="53" t="s">
        <v>60</v>
      </c>
      <c r="G143" s="52"/>
      <c r="H143" s="53"/>
      <c r="I143" s="52"/>
      <c r="J143" s="53" t="s">
        <v>63</v>
      </c>
      <c r="K143" s="53" t="s">
        <v>65</v>
      </c>
      <c r="L143" s="53" t="s">
        <v>358</v>
      </c>
      <c r="M143" s="55"/>
      <c r="O143" s="51"/>
      <c r="P143" s="528" t="s">
        <v>141</v>
      </c>
      <c r="Q143" s="528"/>
      <c r="R143" s="528"/>
      <c r="S143" s="528"/>
      <c r="T143" s="528"/>
      <c r="U143" s="528"/>
      <c r="V143" s="528"/>
      <c r="W143" s="528"/>
      <c r="X143" s="528"/>
      <c r="Y143" s="528"/>
      <c r="Z143" s="528"/>
      <c r="AA143" s="528"/>
      <c r="AB143" s="71"/>
    </row>
    <row r="144" spans="2:34" ht="15" customHeight="1" x14ac:dyDescent="0.25">
      <c r="B144" s="56"/>
      <c r="C144" s="11"/>
      <c r="D144" s="11"/>
      <c r="E144" s="11"/>
      <c r="F144" s="57" t="s">
        <v>61</v>
      </c>
      <c r="G144" s="11"/>
      <c r="H144" s="72" t="s">
        <v>62</v>
      </c>
      <c r="I144" s="11"/>
      <c r="J144" s="57" t="s">
        <v>64</v>
      </c>
      <c r="K144" s="57" t="s">
        <v>61</v>
      </c>
      <c r="L144" s="57" t="s">
        <v>359</v>
      </c>
      <c r="M144" s="58"/>
      <c r="O144" s="56"/>
      <c r="P144" s="72" t="s">
        <v>102</v>
      </c>
      <c r="Q144" s="72" t="s">
        <v>103</v>
      </c>
      <c r="R144" s="72" t="s">
        <v>104</v>
      </c>
      <c r="S144" s="72" t="s">
        <v>105</v>
      </c>
      <c r="T144" s="72" t="s">
        <v>106</v>
      </c>
      <c r="U144" s="72" t="s">
        <v>107</v>
      </c>
      <c r="V144" s="72" t="s">
        <v>108</v>
      </c>
      <c r="W144" s="72" t="s">
        <v>109</v>
      </c>
      <c r="X144" s="72" t="s">
        <v>110</v>
      </c>
      <c r="Y144" s="72" t="s">
        <v>111</v>
      </c>
      <c r="Z144" s="72" t="s">
        <v>112</v>
      </c>
      <c r="AA144" s="72" t="s">
        <v>113</v>
      </c>
      <c r="AB144" s="73"/>
    </row>
    <row r="145" spans="2:29" ht="5.0999999999999996" customHeight="1" x14ac:dyDescent="0.25">
      <c r="B145" s="56"/>
      <c r="F145" s="64"/>
      <c r="H145" s="63"/>
      <c r="J145" s="64"/>
      <c r="K145" s="64"/>
      <c r="M145" s="58"/>
      <c r="O145" s="56"/>
      <c r="AB145" s="73"/>
    </row>
    <row r="146" spans="2:29" ht="15" customHeight="1" x14ac:dyDescent="0.25">
      <c r="B146" s="56"/>
      <c r="C146" s="521" t="s">
        <v>361</v>
      </c>
      <c r="D146" s="521"/>
      <c r="F146" s="64"/>
      <c r="H146" s="63"/>
      <c r="J146" s="64"/>
      <c r="K146" s="185">
        <v>0</v>
      </c>
      <c r="L146" s="18">
        <f>K146*$K$6</f>
        <v>0</v>
      </c>
      <c r="M146" s="58"/>
      <c r="O146" s="56"/>
      <c r="P146" s="178">
        <v>0</v>
      </c>
      <c r="Q146" s="178">
        <v>0</v>
      </c>
      <c r="R146" s="178">
        <v>0</v>
      </c>
      <c r="S146" s="178">
        <v>0</v>
      </c>
      <c r="T146" s="178">
        <v>0</v>
      </c>
      <c r="U146" s="178">
        <v>0</v>
      </c>
      <c r="V146" s="178">
        <v>0</v>
      </c>
      <c r="W146" s="178">
        <v>0</v>
      </c>
      <c r="X146" s="178">
        <v>0</v>
      </c>
      <c r="Y146" s="178">
        <v>0</v>
      </c>
      <c r="Z146" s="178">
        <v>0</v>
      </c>
      <c r="AA146" s="178">
        <v>0</v>
      </c>
      <c r="AB146" s="16"/>
      <c r="AC146" s="45">
        <f>SUM(P146:AA146)</f>
        <v>0</v>
      </c>
    </row>
    <row r="147" spans="2:29" ht="15" customHeight="1" x14ac:dyDescent="0.25">
      <c r="B147" s="56"/>
      <c r="C147" s="521" t="s">
        <v>354</v>
      </c>
      <c r="D147" s="521"/>
      <c r="F147" s="175">
        <v>1</v>
      </c>
      <c r="H147" s="7" t="s">
        <v>75</v>
      </c>
      <c r="J147" s="185">
        <v>0</v>
      </c>
      <c r="K147" s="9">
        <f>F147*J147</f>
        <v>0</v>
      </c>
      <c r="L147" s="18">
        <f>K147*$K$6</f>
        <v>0</v>
      </c>
      <c r="M147" s="58"/>
      <c r="O147" s="56"/>
      <c r="P147" s="178">
        <v>0</v>
      </c>
      <c r="Q147" s="178">
        <v>0</v>
      </c>
      <c r="R147" s="178">
        <v>0</v>
      </c>
      <c r="S147" s="178">
        <v>0</v>
      </c>
      <c r="T147" s="178">
        <v>0</v>
      </c>
      <c r="U147" s="178">
        <v>0</v>
      </c>
      <c r="V147" s="178">
        <v>0</v>
      </c>
      <c r="W147" s="178">
        <v>0</v>
      </c>
      <c r="X147" s="178">
        <v>0</v>
      </c>
      <c r="Y147" s="178">
        <v>0</v>
      </c>
      <c r="Z147" s="178">
        <v>0</v>
      </c>
      <c r="AA147" s="178">
        <v>0</v>
      </c>
      <c r="AB147" s="16"/>
      <c r="AC147" s="45">
        <f>SUM(P147:AA147)</f>
        <v>0</v>
      </c>
    </row>
    <row r="148" spans="2:29" ht="15" customHeight="1" x14ac:dyDescent="0.25">
      <c r="B148" s="56"/>
      <c r="C148" s="521" t="s">
        <v>382</v>
      </c>
      <c r="D148" s="521"/>
      <c r="F148" s="544"/>
      <c r="G148" s="544"/>
      <c r="H148" s="544"/>
      <c r="K148" s="9">
        <f>IF(L49&gt;0,L148/$K$6,0)</f>
        <v>0</v>
      </c>
      <c r="L148" s="185">
        <v>0</v>
      </c>
      <c r="M148" s="58"/>
      <c r="O148" s="56"/>
      <c r="P148" s="178">
        <v>0</v>
      </c>
      <c r="Q148" s="178">
        <v>0</v>
      </c>
      <c r="R148" s="178">
        <v>0</v>
      </c>
      <c r="S148" s="178">
        <v>0</v>
      </c>
      <c r="T148" s="178">
        <v>0</v>
      </c>
      <c r="U148" s="178">
        <v>0</v>
      </c>
      <c r="V148" s="178">
        <v>0</v>
      </c>
      <c r="W148" s="178">
        <v>0</v>
      </c>
      <c r="X148" s="178">
        <v>0</v>
      </c>
      <c r="Y148" s="178">
        <v>0</v>
      </c>
      <c r="Z148" s="178">
        <v>0</v>
      </c>
      <c r="AA148" s="178">
        <v>0</v>
      </c>
      <c r="AB148" s="16"/>
      <c r="AC148" s="45">
        <f>SUM(P148:AA148)</f>
        <v>0</v>
      </c>
    </row>
    <row r="149" spans="2:29" ht="15" customHeight="1" x14ac:dyDescent="0.25">
      <c r="B149" s="56"/>
      <c r="C149" s="521" t="s">
        <v>356</v>
      </c>
      <c r="D149" s="521"/>
      <c r="F149" s="544"/>
      <c r="G149" s="544"/>
      <c r="H149" s="544"/>
      <c r="K149" s="9">
        <f>IF(L50&gt;0,L149/$K$6,0)</f>
        <v>0</v>
      </c>
      <c r="L149" s="185">
        <v>0</v>
      </c>
      <c r="M149" s="58"/>
      <c r="O149" s="56"/>
      <c r="P149" s="178">
        <v>0</v>
      </c>
      <c r="Q149" s="178">
        <v>0</v>
      </c>
      <c r="R149" s="178">
        <v>0</v>
      </c>
      <c r="S149" s="178">
        <v>0</v>
      </c>
      <c r="T149" s="178">
        <v>0</v>
      </c>
      <c r="U149" s="178">
        <v>0</v>
      </c>
      <c r="V149" s="178">
        <v>0</v>
      </c>
      <c r="W149" s="178">
        <v>0</v>
      </c>
      <c r="X149" s="178">
        <v>0</v>
      </c>
      <c r="Y149" s="178">
        <v>0</v>
      </c>
      <c r="Z149" s="178">
        <v>0</v>
      </c>
      <c r="AA149" s="178">
        <v>0</v>
      </c>
      <c r="AB149" s="16"/>
      <c r="AC149" s="45">
        <f>SUM(P149:AA149)</f>
        <v>0</v>
      </c>
    </row>
    <row r="150" spans="2:29" ht="15" customHeight="1" x14ac:dyDescent="0.25">
      <c r="B150" s="56"/>
      <c r="C150" s="542" t="s">
        <v>3</v>
      </c>
      <c r="D150" s="543"/>
      <c r="F150" s="175">
        <v>0</v>
      </c>
      <c r="H150" s="7" t="s">
        <v>75</v>
      </c>
      <c r="J150" s="185">
        <v>0</v>
      </c>
      <c r="K150" s="9">
        <f>F150*J150</f>
        <v>0</v>
      </c>
      <c r="L150" s="18">
        <f t="shared" ref="L150" si="21">K150*$K$6</f>
        <v>0</v>
      </c>
      <c r="M150" s="58"/>
      <c r="O150" s="56"/>
      <c r="P150" s="178">
        <v>0</v>
      </c>
      <c r="Q150" s="178">
        <v>0</v>
      </c>
      <c r="R150" s="178">
        <v>0</v>
      </c>
      <c r="S150" s="178">
        <v>0</v>
      </c>
      <c r="T150" s="178">
        <v>0</v>
      </c>
      <c r="U150" s="178">
        <v>0</v>
      </c>
      <c r="V150" s="178">
        <v>0</v>
      </c>
      <c r="W150" s="178">
        <v>0</v>
      </c>
      <c r="X150" s="178">
        <v>0</v>
      </c>
      <c r="Y150" s="178">
        <v>0</v>
      </c>
      <c r="Z150" s="178">
        <v>0</v>
      </c>
      <c r="AA150" s="178">
        <v>0</v>
      </c>
      <c r="AB150" s="16"/>
      <c r="AC150" s="45">
        <f>SUM(P150:AA150)</f>
        <v>0</v>
      </c>
    </row>
    <row r="151" spans="2:29" ht="5.0999999999999996" customHeight="1" thickBot="1" x14ac:dyDescent="0.3">
      <c r="B151" s="56"/>
      <c r="C151" s="70"/>
      <c r="D151" s="70"/>
      <c r="E151" s="10"/>
      <c r="F151" s="66"/>
      <c r="G151" s="10"/>
      <c r="H151" s="67"/>
      <c r="I151" s="10"/>
      <c r="J151" s="68"/>
      <c r="K151" s="69"/>
      <c r="L151" s="69"/>
      <c r="M151" s="58"/>
      <c r="O151" s="59"/>
      <c r="P151" s="6"/>
      <c r="Q151" s="6"/>
      <c r="R151" s="6"/>
      <c r="S151" s="6"/>
      <c r="T151" s="6"/>
      <c r="U151" s="6"/>
      <c r="V151" s="6"/>
      <c r="W151" s="6"/>
      <c r="X151" s="6"/>
      <c r="Y151" s="6"/>
      <c r="Z151" s="6"/>
      <c r="AA151" s="6"/>
      <c r="AB151" s="60"/>
    </row>
    <row r="152" spans="2:29" ht="15" customHeight="1" thickTop="1" thickBot="1" x14ac:dyDescent="0.3">
      <c r="B152" s="59"/>
      <c r="C152" s="6" t="s">
        <v>76</v>
      </c>
      <c r="D152" s="6"/>
      <c r="E152" s="6"/>
      <c r="F152" s="6"/>
      <c r="G152" s="6"/>
      <c r="H152" s="6"/>
      <c r="I152" s="6"/>
      <c r="J152" s="6"/>
      <c r="K152" s="65">
        <f>SUM(K147:K151)</f>
        <v>0</v>
      </c>
      <c r="L152" s="99">
        <f>SUM(L147:L151)</f>
        <v>0</v>
      </c>
      <c r="M152" s="60"/>
    </row>
    <row r="154" spans="2:29" ht="15" customHeight="1" x14ac:dyDescent="0.25">
      <c r="B154" s="514" t="s">
        <v>613</v>
      </c>
      <c r="C154" s="514"/>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c r="AA154" s="514"/>
      <c r="AB154" s="514"/>
    </row>
  </sheetData>
  <sheetProtection algorithmName="SHA-512" hashValue="Qm0I5v18ViFdoD2DJZNq/6r9ExcfqV50XCLU3b4wYbSJZOfv+8fJ/ce2Ag0/BAdllMzh3CRb7kna4nTCWcjsyA==" saltValue="6Hebw0WPP/xFH7Ubr6OWbg==" spinCount="100000" sheet="1" objects="1" scenarios="1"/>
  <mergeCells count="60">
    <mergeCell ref="B154:AB154"/>
    <mergeCell ref="P133:AA133"/>
    <mergeCell ref="C149:D149"/>
    <mergeCell ref="C146:D146"/>
    <mergeCell ref="F149:H149"/>
    <mergeCell ref="C109:D109"/>
    <mergeCell ref="C115:D115"/>
    <mergeCell ref="C127:D127"/>
    <mergeCell ref="C124:D124"/>
    <mergeCell ref="C125:D125"/>
    <mergeCell ref="C126:D126"/>
    <mergeCell ref="C114:D114"/>
    <mergeCell ref="C112:D112"/>
    <mergeCell ref="C111:D111"/>
    <mergeCell ref="P121:AA121"/>
    <mergeCell ref="C150:D150"/>
    <mergeCell ref="C136:D136"/>
    <mergeCell ref="C137:D137"/>
    <mergeCell ref="P143:AA143"/>
    <mergeCell ref="C147:D147"/>
    <mergeCell ref="C148:D148"/>
    <mergeCell ref="F148:H148"/>
    <mergeCell ref="C2:F2"/>
    <mergeCell ref="H4:K4"/>
    <mergeCell ref="J66:K66"/>
    <mergeCell ref="J68:K68"/>
    <mergeCell ref="P28:AA28"/>
    <mergeCell ref="C43:D43"/>
    <mergeCell ref="C45:D45"/>
    <mergeCell ref="P40:AA40"/>
    <mergeCell ref="C31:D31"/>
    <mergeCell ref="C32:D32"/>
    <mergeCell ref="C33:D33"/>
    <mergeCell ref="C34:D34"/>
    <mergeCell ref="P10:AA10"/>
    <mergeCell ref="X3:AB8"/>
    <mergeCell ref="D23:E23"/>
    <mergeCell ref="P51:AA51"/>
    <mergeCell ref="P63:AA63"/>
    <mergeCell ref="P84:AA84"/>
    <mergeCell ref="P103:AA103"/>
    <mergeCell ref="C88:D88"/>
    <mergeCell ref="C91:D91"/>
    <mergeCell ref="C94:D94"/>
    <mergeCell ref="C97:D97"/>
    <mergeCell ref="C87:D87"/>
    <mergeCell ref="C90:D90"/>
    <mergeCell ref="C35:D35"/>
    <mergeCell ref="C80:D80"/>
    <mergeCell ref="C108:D108"/>
    <mergeCell ref="C64:D64"/>
    <mergeCell ref="C66:F66"/>
    <mergeCell ref="C93:D93"/>
    <mergeCell ref="C96:D96"/>
    <mergeCell ref="C54:D54"/>
    <mergeCell ref="C55:D55"/>
    <mergeCell ref="C56:D56"/>
    <mergeCell ref="C57:D57"/>
    <mergeCell ref="C58:D58"/>
    <mergeCell ref="C106:D106"/>
  </mergeCells>
  <pageMargins left="0.25" right="0.25" top="0.75" bottom="0.75" header="0.3" footer="0.3"/>
  <pageSetup scale="88" orientation="landscape" r:id="rId1"/>
  <rowBreaks count="2" manualBreakCount="2">
    <brk id="37" min="1" max="28" man="1"/>
    <brk id="118" min="1" max="28" man="1"/>
  </row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0000000}">
          <x14:formula1>
            <xm:f>Data!$F$2:$F$16</xm:f>
          </x14:formula1>
          <xm:sqref>C54:D58 C31:C35</xm:sqref>
        </x14:dataValidation>
        <x14:dataValidation type="list" allowBlank="1" showInputMessage="1" showErrorMessage="1" xr:uid="{00000000-0002-0000-0400-000001000000}">
          <x14:formula1>
            <xm:f>Data!$F$20:$F$24</xm:f>
          </x14:formula1>
          <xm:sqref>D44 D46</xm:sqref>
        </x14:dataValidation>
        <x14:dataValidation type="list" allowBlank="1" showInputMessage="1" showErrorMessage="1" xr:uid="{00000000-0002-0000-0400-000002000000}">
          <x14:formula1>
            <xm:f>Data!$H$20:$H$24</xm:f>
          </x14:formula1>
          <xm:sqref>D89 D98 D92 D95</xm:sqref>
        </x14:dataValidation>
        <x14:dataValidation type="list" allowBlank="1" showInputMessage="1" showErrorMessage="1" xr:uid="{00000000-0002-0000-0400-000003000000}">
          <x14:formula1>
            <xm:f>Data!$L$20:$L$29</xm:f>
          </x14:formula1>
          <xm:sqref>H139 H129 H151 H124:H127 H21:H22 H14</xm:sqref>
        </x14:dataValidation>
        <x14:dataValidation type="list" allowBlank="1" showInputMessage="1" showErrorMessage="1" xr:uid="{00000000-0002-0000-0400-000004000000}">
          <x14:formula1>
            <xm:f>Data!$J$20:$J$23</xm:f>
          </x14:formula1>
          <xm:sqref>D107 D113 D110 D116</xm:sqref>
        </x14:dataValidation>
        <x14:dataValidation type="list" allowBlank="1" showInputMessage="1" showErrorMessage="1" xr:uid="{00000000-0002-0000-0400-000005000000}">
          <x14:formula1>
            <xm:f>Data!$F$28:$F$33</xm:f>
          </x14:formula1>
          <xm:sqref>H45 C45 C43 H43</xm:sqref>
        </x14:dataValidation>
        <x14:dataValidation type="list" allowBlank="1" showInputMessage="1" showErrorMessage="1" xr:uid="{00000000-0002-0000-0400-000006000000}">
          <x14:formula1>
            <xm:f>Data!$H$2:$H$11</xm:f>
          </x14:formula1>
          <xm:sqref>C88:D88 C97:D97 C94:D94 C91:D91</xm:sqref>
        </x14:dataValidation>
        <x14:dataValidation type="list" allowBlank="1" showInputMessage="1" showErrorMessage="1" xr:uid="{00000000-0002-0000-0400-000007000000}">
          <x14:formula1>
            <xm:f>Data!$H$28:$H$34</xm:f>
          </x14:formula1>
          <xm:sqref>H88 H91 H94 H97</xm:sqref>
        </x14:dataValidation>
        <x14:dataValidation type="list" allowBlank="1" showInputMessage="1" showErrorMessage="1" xr:uid="{00000000-0002-0000-0400-000008000000}">
          <x14:formula1>
            <xm:f>Data!$D$12:$D$17</xm:f>
          </x14:formula1>
          <xm:sqref>J68</xm:sqref>
        </x14:dataValidation>
        <x14:dataValidation type="list" allowBlank="1" showInputMessage="1" showErrorMessage="1" xr:uid="{00000000-0002-0000-0400-000009000000}">
          <x14:formula1>
            <xm:f>Data!$D$2:$D$6</xm:f>
          </x14:formula1>
          <xm:sqref>J66</xm:sqref>
        </x14:dataValidation>
        <x14:dataValidation type="list" allowBlank="1" showInputMessage="1" showErrorMessage="1" xr:uid="{00000000-0002-0000-0400-00000A000000}">
          <x14:formula1>
            <xm:f>Data!$L$2:$L$17</xm:f>
          </x14:formula1>
          <xm:sqref>C124:D126</xm:sqref>
        </x14:dataValidation>
        <x14:dataValidation type="list" allowBlank="1" showInputMessage="1" showErrorMessage="1" xr:uid="{00000000-0002-0000-0400-00000B000000}">
          <x14:formula1>
            <xm:f>Data!$P$31:$P$46</xm:f>
          </x14:formula1>
          <xm:sqref>C136:C137</xm:sqref>
        </x14:dataValidation>
        <x14:dataValidation type="list" allowBlank="1" showInputMessage="1" showErrorMessage="1" xr:uid="{00000000-0002-0000-0400-00000C000000}">
          <x14:formula1>
            <xm:f>Data!$B$2:$B$21</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AB80"/>
  <sheetViews>
    <sheetView showGridLines="0" showRowColHeaders="0" zoomScale="110" zoomScaleNormal="110" workbookViewId="0">
      <selection activeCell="B6" sqref="B6:D6"/>
    </sheetView>
  </sheetViews>
  <sheetFormatPr defaultColWidth="9.140625" defaultRowHeight="15" customHeight="1" x14ac:dyDescent="0.25"/>
  <cols>
    <col min="1" max="1" width="4.7109375" style="1" customWidth="1"/>
    <col min="2" max="2" width="16.7109375" style="1" customWidth="1"/>
    <col min="3" max="3" width="10.7109375" style="1" customWidth="1"/>
    <col min="4" max="4" width="9.140625" style="1"/>
    <col min="5" max="5" width="11.7109375" style="1" customWidth="1"/>
    <col min="6" max="8" width="10.7109375" style="1" customWidth="1"/>
    <col min="9" max="10" width="9.140625" style="1"/>
    <col min="11" max="11" width="9.5703125" style="1" bestFit="1" customWidth="1"/>
    <col min="12" max="26" width="9.140625" style="1"/>
    <col min="27" max="27" width="20.7109375" style="1" customWidth="1"/>
    <col min="28" max="28" width="10.7109375" style="1" customWidth="1"/>
    <col min="29" max="16384" width="9.140625" style="1"/>
  </cols>
  <sheetData>
    <row r="2" spans="2:8" ht="77.099999999999994" customHeight="1" x14ac:dyDescent="0.25"/>
    <row r="3" spans="2:8" ht="20.100000000000001" customHeight="1" x14ac:dyDescent="0.25">
      <c r="B3" s="546" t="s">
        <v>403</v>
      </c>
      <c r="C3" s="546"/>
      <c r="D3" s="546"/>
      <c r="E3" s="546"/>
      <c r="F3" s="546"/>
      <c r="G3" s="546"/>
      <c r="H3" s="546"/>
    </row>
    <row r="4" spans="2:8" ht="15" customHeight="1" x14ac:dyDescent="0.25">
      <c r="B4" s="546" t="str">
        <f>'Basic Information'!$D$6</f>
        <v>Region of State</v>
      </c>
      <c r="C4" s="546"/>
      <c r="D4" s="546"/>
      <c r="E4" s="546"/>
      <c r="F4" s="546"/>
      <c r="G4" s="546"/>
      <c r="H4" s="546"/>
    </row>
    <row r="6" spans="2:8" ht="21" customHeight="1" x14ac:dyDescent="0.25">
      <c r="B6" s="545" t="str">
        <f>'Basic Information'!D10</f>
        <v>Crop</v>
      </c>
      <c r="C6" s="545"/>
      <c r="D6" s="545"/>
      <c r="E6" s="315">
        <f>'Crop 1 - Input'!K6</f>
        <v>0</v>
      </c>
      <c r="F6" s="316" t="s">
        <v>4</v>
      </c>
      <c r="G6" s="317"/>
      <c r="H6" s="318">
        <f>'Basic Information'!$D$4</f>
        <v>2024</v>
      </c>
    </row>
    <row r="7" spans="2:8" ht="15" customHeight="1" x14ac:dyDescent="0.25">
      <c r="B7" s="548" t="s">
        <v>390</v>
      </c>
      <c r="C7" s="548"/>
      <c r="D7" s="548"/>
      <c r="E7" s="548"/>
      <c r="F7" s="548"/>
      <c r="G7" s="548"/>
      <c r="H7" s="548"/>
    </row>
    <row r="8" spans="2:8" ht="15" customHeight="1" x14ac:dyDescent="0.25">
      <c r="B8" s="229"/>
      <c r="C8" s="229"/>
      <c r="D8" s="232"/>
      <c r="E8" s="233" t="s">
        <v>142</v>
      </c>
      <c r="F8" s="549" t="s">
        <v>0</v>
      </c>
      <c r="G8" s="549"/>
      <c r="H8" s="549"/>
    </row>
    <row r="9" spans="2:8" ht="15" customHeight="1" thickBot="1" x14ac:dyDescent="0.3">
      <c r="B9" s="198" t="s">
        <v>405</v>
      </c>
      <c r="C9" s="198"/>
      <c r="D9" s="230" t="s">
        <v>418</v>
      </c>
      <c r="E9" s="231" t="s">
        <v>420</v>
      </c>
      <c r="F9" s="231" t="s">
        <v>142</v>
      </c>
      <c r="G9" s="231" t="s">
        <v>391</v>
      </c>
      <c r="H9" s="231" t="s">
        <v>421</v>
      </c>
    </row>
    <row r="10" spans="2:8" ht="15" customHeight="1" x14ac:dyDescent="0.25">
      <c r="B10" s="554" t="str">
        <f>'Crop 1 - Input'!D14</f>
        <v>Crop</v>
      </c>
      <c r="C10" s="554"/>
      <c r="D10" s="199" t="str">
        <f>'Crop 1 - Input'!H14</f>
        <v>Harv. Units</v>
      </c>
      <c r="E10" s="212">
        <f>'Crop 1 - Input'!F19</f>
        <v>0</v>
      </c>
      <c r="F10" s="234">
        <f>'Crop 1 - Input'!L19</f>
        <v>0</v>
      </c>
      <c r="G10" s="212">
        <f>IF(F10&gt;0,F10/'Crop 1 - Input'!K6,0)</f>
        <v>0</v>
      </c>
      <c r="H10" s="212">
        <f>IF(G10&gt;0,G10/$E$10,0)</f>
        <v>0</v>
      </c>
    </row>
    <row r="11" spans="2:8" ht="15" customHeight="1" x14ac:dyDescent="0.25">
      <c r="B11" s="555" t="str">
        <f>'Crop 1 - Input'!D21</f>
        <v>Other</v>
      </c>
      <c r="C11" s="555"/>
      <c r="D11" s="199" t="str">
        <f>'Crop 1 - Input'!H21</f>
        <v>acres</v>
      </c>
      <c r="E11" s="212">
        <f>'Crop 1 - Input'!F21</f>
        <v>0</v>
      </c>
      <c r="F11" s="234">
        <f>'Crop 1 - Input'!L21</f>
        <v>0</v>
      </c>
      <c r="G11" s="212">
        <f>IF(F11&gt;0,'Crop 1 - Input'!K21,0)</f>
        <v>0</v>
      </c>
      <c r="H11" s="212">
        <f t="shared" ref="H11:H13" si="0">IF(G11&gt;0,G11/$E$10,0)</f>
        <v>0</v>
      </c>
    </row>
    <row r="12" spans="2:8" ht="15" customHeight="1" x14ac:dyDescent="0.25">
      <c r="B12" s="555" t="s">
        <v>417</v>
      </c>
      <c r="C12" s="555"/>
      <c r="D12" s="199" t="str">
        <f>'Crop 1 - Input'!H22</f>
        <v>acres</v>
      </c>
      <c r="E12" s="212">
        <f>'Crop 1 - Input'!F22</f>
        <v>0</v>
      </c>
      <c r="F12" s="234">
        <f>'Crop 1 - Input'!L22</f>
        <v>0</v>
      </c>
      <c r="G12" s="212">
        <f>IF(F12&gt;0,'Crop 1 - Input'!K22,0)</f>
        <v>0</v>
      </c>
      <c r="H12" s="212">
        <f t="shared" si="0"/>
        <v>0</v>
      </c>
    </row>
    <row r="13" spans="2:8" ht="15" customHeight="1" x14ac:dyDescent="0.25">
      <c r="B13" s="555" t="s">
        <v>67</v>
      </c>
      <c r="C13" s="555"/>
      <c r="D13" s="199"/>
      <c r="E13" s="212"/>
      <c r="F13" s="234">
        <f>'Crop 1 - Input'!L23</f>
        <v>0</v>
      </c>
      <c r="G13" s="212">
        <f>IF(F13&gt;0,'Crop 1 - Input'!K23,0)</f>
        <v>0</v>
      </c>
      <c r="H13" s="212">
        <f t="shared" si="0"/>
        <v>0</v>
      </c>
    </row>
    <row r="14" spans="2:8" ht="5.0999999999999996" customHeight="1" thickBot="1" x14ac:dyDescent="0.3">
      <c r="B14" s="201"/>
      <c r="C14" s="201"/>
      <c r="D14" s="202"/>
      <c r="E14" s="203"/>
      <c r="F14" s="204"/>
      <c r="G14" s="205"/>
      <c r="H14" s="203"/>
    </row>
    <row r="15" spans="2:8" ht="15" customHeight="1" thickTop="1" x14ac:dyDescent="0.25">
      <c r="B15" s="237" t="s">
        <v>392</v>
      </c>
      <c r="C15" s="237"/>
      <c r="D15" s="206"/>
      <c r="E15" s="207"/>
      <c r="F15" s="208">
        <f t="shared" ref="F15" si="1">SUM(F10:F14)</f>
        <v>0</v>
      </c>
      <c r="G15" s="290">
        <f>SUM(G10:G14)</f>
        <v>0</v>
      </c>
      <c r="H15" s="290">
        <f t="shared" ref="H15" si="2">SUM(H10:H14)</f>
        <v>0</v>
      </c>
    </row>
    <row r="16" spans="2:8" ht="10.15" customHeight="1" x14ac:dyDescent="0.25">
      <c r="B16" s="209"/>
      <c r="C16" s="209"/>
      <c r="D16" s="199"/>
      <c r="E16" s="196"/>
      <c r="F16" s="196"/>
      <c r="G16" s="200"/>
      <c r="H16" s="200"/>
    </row>
    <row r="17" spans="2:8" ht="15" customHeight="1" x14ac:dyDescent="0.25">
      <c r="B17" s="548" t="s">
        <v>393</v>
      </c>
      <c r="C17" s="548"/>
      <c r="D17" s="548"/>
      <c r="E17" s="548"/>
      <c r="F17" s="548"/>
      <c r="G17" s="548"/>
      <c r="H17" s="548"/>
    </row>
    <row r="18" spans="2:8" ht="15" customHeight="1" x14ac:dyDescent="0.25">
      <c r="B18" s="196"/>
      <c r="C18" s="196"/>
      <c r="F18" s="550" t="s">
        <v>407</v>
      </c>
      <c r="G18" s="550"/>
      <c r="H18" s="550"/>
    </row>
    <row r="19" spans="2:8" ht="15" customHeight="1" thickBot="1" x14ac:dyDescent="0.3">
      <c r="B19" s="211"/>
      <c r="C19" s="211"/>
      <c r="D19" s="240"/>
      <c r="E19" s="240"/>
      <c r="F19" s="295" t="s">
        <v>142</v>
      </c>
      <c r="G19" s="295" t="s">
        <v>391</v>
      </c>
      <c r="H19" s="231" t="s">
        <v>421</v>
      </c>
    </row>
    <row r="20" spans="2:8" ht="15" customHeight="1" x14ac:dyDescent="0.25">
      <c r="B20" s="256" t="s">
        <v>433</v>
      </c>
      <c r="C20" s="196"/>
    </row>
    <row r="21" spans="2:8" ht="15" customHeight="1" x14ac:dyDescent="0.25">
      <c r="B21" s="547" t="s">
        <v>408</v>
      </c>
      <c r="C21" s="547"/>
      <c r="F21" s="132">
        <f>'Crop 1 - Input'!L37</f>
        <v>0</v>
      </c>
      <c r="G21" s="222">
        <f>IF(F21&gt;0,F21/'Crop 1 - Input'!$K$6,0)</f>
        <v>0</v>
      </c>
      <c r="H21" s="212">
        <f t="shared" ref="H21:H37" si="3">IF(G21&gt;0,G21/$E$10,0)</f>
        <v>0</v>
      </c>
    </row>
    <row r="22" spans="2:8" ht="15" customHeight="1" x14ac:dyDescent="0.25">
      <c r="B22" s="547" t="s">
        <v>43</v>
      </c>
      <c r="C22" s="547"/>
      <c r="F22" s="132">
        <f>'Crop 1 - Input'!L48</f>
        <v>0</v>
      </c>
      <c r="G22" s="222">
        <f>IF(F22&gt;0,F22/'Crop 1 - Input'!$K$6,0)</f>
        <v>0</v>
      </c>
      <c r="H22" s="212">
        <f t="shared" si="3"/>
        <v>0</v>
      </c>
    </row>
    <row r="23" spans="2:8" ht="15" customHeight="1" x14ac:dyDescent="0.25">
      <c r="B23" s="547" t="s">
        <v>78</v>
      </c>
      <c r="C23" s="547"/>
      <c r="F23" s="132">
        <f>'Crop 1 - Input'!L60</f>
        <v>0</v>
      </c>
      <c r="G23" s="222">
        <f>IF(F23&gt;0,F23/'Crop 1 - Input'!$K$6,0)</f>
        <v>0</v>
      </c>
      <c r="H23" s="212">
        <f t="shared" si="3"/>
        <v>0</v>
      </c>
    </row>
    <row r="24" spans="2:8" ht="15" customHeight="1" x14ac:dyDescent="0.25">
      <c r="B24" s="547" t="s">
        <v>46</v>
      </c>
      <c r="C24" s="547"/>
      <c r="F24" s="132">
        <f>'Crop 1 - Input'!L75</f>
        <v>0</v>
      </c>
      <c r="G24" s="222">
        <f>IF(F24&gt;0,F24/'Crop 1 - Input'!$K$6,0)</f>
        <v>0</v>
      </c>
      <c r="H24" s="212">
        <f t="shared" si="3"/>
        <v>0</v>
      </c>
    </row>
    <row r="25" spans="2:8" ht="15" customHeight="1" x14ac:dyDescent="0.25">
      <c r="B25" s="547" t="s">
        <v>48</v>
      </c>
      <c r="C25" s="547"/>
      <c r="F25" s="132">
        <f>'Crop 1 - Input'!L100</f>
        <v>0</v>
      </c>
      <c r="G25" s="222">
        <f>IF(F25&gt;0,F25/'Crop 1 - Input'!$K$6,0)</f>
        <v>0</v>
      </c>
      <c r="H25" s="212">
        <f t="shared" si="3"/>
        <v>0</v>
      </c>
    </row>
    <row r="26" spans="2:8" ht="15" customHeight="1" x14ac:dyDescent="0.25">
      <c r="B26" s="547" t="s">
        <v>52</v>
      </c>
      <c r="C26" s="547"/>
      <c r="F26" s="132">
        <f>'Crop 1 - Input'!L118</f>
        <v>0</v>
      </c>
      <c r="G26" s="222">
        <f>IF(F26&gt;0,F26/'Crop 1 - Input'!$K$6,0)</f>
        <v>0</v>
      </c>
      <c r="H26" s="212">
        <f t="shared" si="3"/>
        <v>0</v>
      </c>
    </row>
    <row r="27" spans="2:8" ht="15" customHeight="1" x14ac:dyDescent="0.25">
      <c r="B27" s="547" t="s">
        <v>409</v>
      </c>
      <c r="C27" s="547"/>
      <c r="D27" s="547"/>
      <c r="F27" s="132">
        <f>'Crop 1 - Input'!L140</f>
        <v>0</v>
      </c>
      <c r="G27" s="222">
        <f>IF(F27&gt;0,F27/'Crop 1 - Input'!$K$6,0)</f>
        <v>0</v>
      </c>
      <c r="H27" s="212">
        <f t="shared" si="3"/>
        <v>0</v>
      </c>
    </row>
    <row r="28" spans="2:8" ht="15" customHeight="1" x14ac:dyDescent="0.25">
      <c r="B28" s="547" t="s">
        <v>427</v>
      </c>
      <c r="C28" s="547"/>
      <c r="F28" s="132">
        <f>(General!$E$49*General!$G$49)+(General!$E$50*General!$G$50)+(General!$E$51*General!$G$51)+(General!$E$52*General!$G$52)+(General!$E$53*General!$G$53)+(General!$E$54*General!$G$54)+(General!$U$58*(General!$E$49*General!$G$49)+(General!$E$50*General!$G$50)+(General!$E$51*General!$G$51)+(General!$E$52*General!$G$52)+(General!$E$53*General!$G$53)+(General!$E$54*General!$G$54))</f>
        <v>0</v>
      </c>
      <c r="G28" s="222">
        <f>IF(F28&gt;0,F28/'Crop 1 - Input'!$K$6,0)</f>
        <v>0</v>
      </c>
      <c r="H28" s="212">
        <f t="shared" si="3"/>
        <v>0</v>
      </c>
    </row>
    <row r="29" spans="2:8" ht="15" customHeight="1" x14ac:dyDescent="0.25">
      <c r="B29" s="547" t="s">
        <v>394</v>
      </c>
      <c r="C29" s="547"/>
      <c r="F29" s="132">
        <f>General!E80*General!G80</f>
        <v>0</v>
      </c>
      <c r="G29" s="222">
        <f>IF(F29&gt;0,F29/'Crop 1 - Input'!$K$6,0)</f>
        <v>0</v>
      </c>
      <c r="H29" s="212">
        <f t="shared" si="3"/>
        <v>0</v>
      </c>
    </row>
    <row r="30" spans="2:8" ht="15" customHeight="1" x14ac:dyDescent="0.25">
      <c r="B30" s="547" t="s">
        <v>377</v>
      </c>
      <c r="C30" s="547"/>
      <c r="F30" s="132">
        <f>General!E81*General!G81</f>
        <v>0</v>
      </c>
      <c r="G30" s="222">
        <f>IF(F30&gt;0,F30/'Crop 1 - Input'!$K$6,0)</f>
        <v>0</v>
      </c>
      <c r="H30" s="212">
        <f t="shared" si="3"/>
        <v>0</v>
      </c>
    </row>
    <row r="31" spans="2:8" ht="15" customHeight="1" x14ac:dyDescent="0.25">
      <c r="B31" s="547" t="s">
        <v>381</v>
      </c>
      <c r="C31" s="547"/>
      <c r="F31" s="132">
        <f>General!E82*General!G82</f>
        <v>0</v>
      </c>
      <c r="G31" s="222">
        <f>IF(F31&gt;0,F31/'Crop 1 - Input'!$K$6,0)</f>
        <v>0</v>
      </c>
      <c r="H31" s="212">
        <f t="shared" si="3"/>
        <v>0</v>
      </c>
    </row>
    <row r="32" spans="2:8" ht="15" customHeight="1" x14ac:dyDescent="0.25">
      <c r="B32" s="547" t="s">
        <v>410</v>
      </c>
      <c r="C32" s="547"/>
      <c r="F32" s="132">
        <f>'Crop 1 - Input'!L146</f>
        <v>0</v>
      </c>
      <c r="G32" s="222">
        <f>IF(F32&gt;0,F32/'Crop 1 - Input'!$K$6,0)</f>
        <v>0</v>
      </c>
      <c r="H32" s="212">
        <f t="shared" si="3"/>
        <v>0</v>
      </c>
    </row>
    <row r="33" spans="2:8" ht="15" customHeight="1" x14ac:dyDescent="0.25">
      <c r="B33" s="547" t="s">
        <v>3</v>
      </c>
      <c r="C33" s="547"/>
      <c r="F33" s="132">
        <f>'Crop 1 - Input'!L147+'Crop 1 - Input'!L148+'Crop 1 - Input'!L149+'Crop 1 - Input'!L150</f>
        <v>0</v>
      </c>
      <c r="G33" s="222">
        <f>IF(F33&gt;0,F33/'Crop 1 - Input'!$K$6,0)</f>
        <v>0</v>
      </c>
      <c r="H33" s="212">
        <f t="shared" si="3"/>
        <v>0</v>
      </c>
    </row>
    <row r="34" spans="2:8" ht="15" customHeight="1" x14ac:dyDescent="0.25">
      <c r="B34" s="552" t="s">
        <v>411</v>
      </c>
      <c r="C34" s="552"/>
      <c r="D34" s="219"/>
      <c r="E34" s="219"/>
      <c r="F34" s="235">
        <f>SUM(F21:F33)*0.5*(General!$O$7)</f>
        <v>0</v>
      </c>
      <c r="G34" s="236">
        <f>IF(F34&gt;0,F34/'Crop 1 - Input'!$K$6,0)</f>
        <v>0</v>
      </c>
      <c r="H34" s="310">
        <f t="shared" si="3"/>
        <v>0</v>
      </c>
    </row>
    <row r="35" spans="2:8" ht="15" customHeight="1" x14ac:dyDescent="0.25">
      <c r="B35" s="218" t="s">
        <v>434</v>
      </c>
      <c r="F35" s="132">
        <f>SUM(F20:F34)</f>
        <v>0</v>
      </c>
      <c r="G35" s="222">
        <f>SUM(G21:G34)</f>
        <v>0</v>
      </c>
      <c r="H35" s="222">
        <f>SUM(H20:H34)</f>
        <v>0</v>
      </c>
    </row>
    <row r="36" spans="2:8" ht="15" customHeight="1" x14ac:dyDescent="0.25">
      <c r="B36" s="218"/>
      <c r="F36" s="132"/>
      <c r="G36" s="222"/>
      <c r="H36" s="222"/>
    </row>
    <row r="37" spans="2:8" ht="15" customHeight="1" x14ac:dyDescent="0.25">
      <c r="B37" s="219" t="s">
        <v>395</v>
      </c>
      <c r="C37" s="219"/>
      <c r="D37" s="219"/>
      <c r="E37" s="219"/>
      <c r="F37" s="235">
        <f>'Crop 1 - Input'!L130</f>
        <v>0</v>
      </c>
      <c r="G37" s="236">
        <f>IF(F37&gt;0,F37/'Crop 1 - Input'!$K$6,0)</f>
        <v>0</v>
      </c>
      <c r="H37" s="310">
        <f t="shared" si="3"/>
        <v>0</v>
      </c>
    </row>
    <row r="38" spans="2:8" ht="15" customHeight="1" x14ac:dyDescent="0.25">
      <c r="B38" s="1" t="s">
        <v>396</v>
      </c>
      <c r="F38" s="132">
        <f>F35+F37</f>
        <v>0</v>
      </c>
      <c r="G38" s="222">
        <f>G35+G37</f>
        <v>0</v>
      </c>
      <c r="H38" s="222">
        <f>H35+H37</f>
        <v>0</v>
      </c>
    </row>
    <row r="39" spans="2:8" ht="15" customHeight="1" x14ac:dyDescent="0.25">
      <c r="B39" s="1" t="s">
        <v>247</v>
      </c>
      <c r="F39" s="132"/>
      <c r="G39" s="222"/>
      <c r="H39" s="222"/>
    </row>
    <row r="40" spans="2:8" ht="15" customHeight="1" x14ac:dyDescent="0.25">
      <c r="B40" s="218" t="s">
        <v>384</v>
      </c>
      <c r="C40" s="221"/>
      <c r="F40" s="132">
        <f>(General!O14+General!O15+General!O16)*'Basic Information'!F10</f>
        <v>0</v>
      </c>
      <c r="G40" s="222">
        <f>IF(F40&gt;0,F40/'Crop 1 - Input'!$K$6,0)</f>
        <v>0</v>
      </c>
      <c r="H40" s="222">
        <f t="shared" ref="H40:H44" si="4">IF(G40&gt;0,G40/$E$10,0)</f>
        <v>0</v>
      </c>
    </row>
    <row r="41" spans="2:8" ht="15" customHeight="1" x14ac:dyDescent="0.25">
      <c r="B41" s="218" t="s">
        <v>412</v>
      </c>
      <c r="C41" s="221"/>
      <c r="F41" s="132">
        <f>(General!O19+General!O21+General!O23+General!O25+General!O28+General!O30+General!O32+General!O35+General!O37+General!O39)*'Basic Information'!F10</f>
        <v>0</v>
      </c>
      <c r="G41" s="222">
        <f>IF(F41&gt;0,F41/'Crop 1 - Input'!$K$6,0)</f>
        <v>0</v>
      </c>
      <c r="H41" s="222">
        <f t="shared" si="4"/>
        <v>0</v>
      </c>
    </row>
    <row r="42" spans="2:8" ht="15" customHeight="1" x14ac:dyDescent="0.25">
      <c r="B42" s="218" t="s">
        <v>413</v>
      </c>
      <c r="C42" s="221"/>
      <c r="F42" s="132">
        <f>(General!O18+General!O20+General!O22+General!O24+General!O27+General!O29+General!O31+General!O34+General!O36+General!O38)*'Basic Information'!F10</f>
        <v>0</v>
      </c>
      <c r="G42" s="222">
        <f>IF(F42&gt;0,F42/'Crop 1 - Input'!$K$6,0)</f>
        <v>0</v>
      </c>
      <c r="H42" s="222">
        <f t="shared" si="4"/>
        <v>0</v>
      </c>
    </row>
    <row r="43" spans="2:8" ht="15" customHeight="1" x14ac:dyDescent="0.25">
      <c r="B43" s="218" t="s">
        <v>626</v>
      </c>
      <c r="C43" s="221"/>
      <c r="F43" s="132">
        <f>General!E85*General!G85</f>
        <v>0</v>
      </c>
      <c r="G43" s="222">
        <f>IF(F43&gt;0,F43/'Crop 1 - Input'!$K$6,0)</f>
        <v>0</v>
      </c>
      <c r="H43" s="222">
        <f t="shared" ref="H43" si="5">IF(G43&gt;0,G43/$E$10,0)</f>
        <v>0</v>
      </c>
    </row>
    <row r="44" spans="2:8" ht="15" customHeight="1" x14ac:dyDescent="0.25">
      <c r="B44" s="238" t="s">
        <v>414</v>
      </c>
      <c r="C44" s="224"/>
      <c r="D44" s="219"/>
      <c r="E44" s="219"/>
      <c r="F44" s="235">
        <f>SUM(General!E86:E95)*'Basic Information'!F10</f>
        <v>0</v>
      </c>
      <c r="G44" s="236">
        <f>IF(F44&gt;0,F44/'Crop 1 - Input'!$K$6,0)</f>
        <v>0</v>
      </c>
      <c r="H44" s="236">
        <f t="shared" si="4"/>
        <v>0</v>
      </c>
    </row>
    <row r="45" spans="2:8" ht="15" customHeight="1" x14ac:dyDescent="0.25">
      <c r="B45" s="1" t="s">
        <v>415</v>
      </c>
      <c r="F45" s="132">
        <f>SUM(F40:F44)</f>
        <v>0</v>
      </c>
      <c r="G45" s="222">
        <f>SUM(G40:G44)</f>
        <v>0</v>
      </c>
      <c r="H45" s="222">
        <f>SUM(H40:H44)</f>
        <v>0</v>
      </c>
    </row>
    <row r="46" spans="2:8" ht="10.15" customHeight="1" thickBot="1" x14ac:dyDescent="0.3">
      <c r="B46" s="241"/>
      <c r="C46" s="241"/>
      <c r="D46" s="241"/>
      <c r="E46" s="241"/>
      <c r="F46" s="242"/>
      <c r="G46" s="242"/>
      <c r="H46" s="242"/>
    </row>
    <row r="47" spans="2:8" ht="15" customHeight="1" thickTop="1" x14ac:dyDescent="0.25">
      <c r="B47" s="2" t="s">
        <v>422</v>
      </c>
      <c r="C47" s="2"/>
      <c r="D47" s="2"/>
      <c r="E47" s="2"/>
      <c r="F47" s="254">
        <f>F35+F37+F45</f>
        <v>0</v>
      </c>
      <c r="G47" s="255">
        <f>G35+G37+G45</f>
        <v>0</v>
      </c>
      <c r="H47" s="255">
        <f>H35+H37+H45</f>
        <v>0</v>
      </c>
    </row>
    <row r="48" spans="2:8" ht="10.15" customHeight="1" thickBot="1" x14ac:dyDescent="0.3"/>
    <row r="49" spans="2:11" ht="15" customHeight="1" thickBot="1" x14ac:dyDescent="0.3">
      <c r="B49" s="244" t="s">
        <v>426</v>
      </c>
      <c r="C49" s="245"/>
      <c r="D49" s="245"/>
      <c r="E49" s="245"/>
      <c r="F49" s="246">
        <f>F15-F47</f>
        <v>0</v>
      </c>
      <c r="G49" s="288">
        <f>G15-G47</f>
        <v>0</v>
      </c>
      <c r="H49" s="289">
        <f>H15-H47</f>
        <v>0</v>
      </c>
    </row>
    <row r="50" spans="2:11" ht="10.15" customHeight="1" x14ac:dyDescent="0.25"/>
    <row r="51" spans="2:11" ht="15" customHeight="1" x14ac:dyDescent="0.25">
      <c r="B51" s="197" t="s">
        <v>477</v>
      </c>
      <c r="C51" s="197"/>
      <c r="D51" s="197"/>
      <c r="E51" s="210"/>
      <c r="F51" s="210"/>
      <c r="G51" s="210"/>
      <c r="H51" s="210"/>
    </row>
    <row r="52" spans="2:11" ht="15" customHeight="1" x14ac:dyDescent="0.25">
      <c r="B52" s="272"/>
      <c r="C52" s="272"/>
      <c r="D52" s="553" t="s">
        <v>424</v>
      </c>
      <c r="E52" s="553"/>
      <c r="F52" s="553"/>
      <c r="G52" s="553"/>
      <c r="H52" s="553"/>
      <c r="K52" s="302"/>
    </row>
    <row r="53" spans="2:11" ht="15" customHeight="1" x14ac:dyDescent="0.25">
      <c r="B53" s="272"/>
      <c r="C53" s="272"/>
      <c r="D53" s="274">
        <v>-0.25</v>
      </c>
      <c r="E53" s="274">
        <v>-0.1</v>
      </c>
      <c r="F53" s="272"/>
      <c r="G53" s="274">
        <v>0.1</v>
      </c>
      <c r="H53" s="274">
        <v>0.25</v>
      </c>
    </row>
    <row r="54" spans="2:11" ht="15" customHeight="1" x14ac:dyDescent="0.25">
      <c r="B54" s="273" t="s">
        <v>397</v>
      </c>
      <c r="C54" s="273"/>
      <c r="D54" s="275">
        <f>F54*0.75</f>
        <v>0</v>
      </c>
      <c r="E54" s="275">
        <f>F54*0.9</f>
        <v>0</v>
      </c>
      <c r="F54" s="275">
        <f>'Crop 1 - Input'!J19</f>
        <v>0</v>
      </c>
      <c r="G54" s="275">
        <f>F54*1.1</f>
        <v>0</v>
      </c>
      <c r="H54" s="275">
        <f>F54*1.25</f>
        <v>0</v>
      </c>
    </row>
    <row r="55" spans="2:11" ht="15" customHeight="1" x14ac:dyDescent="0.25">
      <c r="B55" s="276">
        <v>-0.25</v>
      </c>
      <c r="C55" s="277">
        <f>C57*0.75</f>
        <v>0</v>
      </c>
      <c r="D55" s="278">
        <f t="shared" ref="D55:H59" si="6">(D$54*$C55)-$G$47</f>
        <v>0</v>
      </c>
      <c r="E55" s="279">
        <f t="shared" si="6"/>
        <v>0</v>
      </c>
      <c r="F55" s="279">
        <f t="shared" si="6"/>
        <v>0</v>
      </c>
      <c r="G55" s="279">
        <f t="shared" si="6"/>
        <v>0</v>
      </c>
      <c r="H55" s="280">
        <f t="shared" si="6"/>
        <v>0</v>
      </c>
    </row>
    <row r="56" spans="2:11" ht="15" customHeight="1" x14ac:dyDescent="0.25">
      <c r="B56" s="276">
        <v>-0.1</v>
      </c>
      <c r="C56" s="277">
        <f>C57*0.9</f>
        <v>0</v>
      </c>
      <c r="D56" s="281">
        <f t="shared" si="6"/>
        <v>0</v>
      </c>
      <c r="E56" s="275">
        <f t="shared" si="6"/>
        <v>0</v>
      </c>
      <c r="F56" s="275">
        <f t="shared" si="6"/>
        <v>0</v>
      </c>
      <c r="G56" s="275">
        <f t="shared" si="6"/>
        <v>0</v>
      </c>
      <c r="H56" s="282">
        <f t="shared" si="6"/>
        <v>0</v>
      </c>
    </row>
    <row r="57" spans="2:11" ht="15" customHeight="1" x14ac:dyDescent="0.25">
      <c r="B57" s="283" t="s">
        <v>423</v>
      </c>
      <c r="C57" s="277">
        <f>'Crop 1 - Input'!F19</f>
        <v>0</v>
      </c>
      <c r="D57" s="281">
        <f t="shared" si="6"/>
        <v>0</v>
      </c>
      <c r="E57" s="275">
        <f t="shared" si="6"/>
        <v>0</v>
      </c>
      <c r="F57" s="275">
        <f>(F$54*$C57)-$G$47</f>
        <v>0</v>
      </c>
      <c r="G57" s="275">
        <f t="shared" si="6"/>
        <v>0</v>
      </c>
      <c r="H57" s="282">
        <f t="shared" si="6"/>
        <v>0</v>
      </c>
    </row>
    <row r="58" spans="2:11" ht="15" customHeight="1" x14ac:dyDescent="0.25">
      <c r="B58" s="276">
        <v>0.1</v>
      </c>
      <c r="C58" s="277">
        <f>C57*1.1</f>
        <v>0</v>
      </c>
      <c r="D58" s="281">
        <f t="shared" si="6"/>
        <v>0</v>
      </c>
      <c r="E58" s="275">
        <f t="shared" si="6"/>
        <v>0</v>
      </c>
      <c r="F58" s="275">
        <f t="shared" si="6"/>
        <v>0</v>
      </c>
      <c r="G58" s="275">
        <f t="shared" si="6"/>
        <v>0</v>
      </c>
      <c r="H58" s="282">
        <f t="shared" si="6"/>
        <v>0</v>
      </c>
    </row>
    <row r="59" spans="2:11" ht="15" customHeight="1" x14ac:dyDescent="0.25">
      <c r="B59" s="276">
        <v>0.25</v>
      </c>
      <c r="C59" s="277">
        <f>C57*1.25</f>
        <v>0</v>
      </c>
      <c r="D59" s="284">
        <f t="shared" si="6"/>
        <v>0</v>
      </c>
      <c r="E59" s="285">
        <f t="shared" si="6"/>
        <v>0</v>
      </c>
      <c r="F59" s="285">
        <f t="shared" si="6"/>
        <v>0</v>
      </c>
      <c r="G59" s="285">
        <f t="shared" si="6"/>
        <v>0</v>
      </c>
      <c r="H59" s="286">
        <f t="shared" si="6"/>
        <v>0</v>
      </c>
    </row>
    <row r="60" spans="2:11" ht="10.15" customHeight="1" thickBot="1" x14ac:dyDescent="0.3">
      <c r="B60" s="6"/>
      <c r="C60" s="6"/>
      <c r="D60" s="6"/>
      <c r="E60" s="6"/>
      <c r="F60" s="6"/>
      <c r="G60" s="6"/>
      <c r="H60" s="6"/>
    </row>
    <row r="73" spans="27:28" ht="15" customHeight="1" x14ac:dyDescent="0.25">
      <c r="AA73" s="551" t="s">
        <v>428</v>
      </c>
      <c r="AB73" s="551"/>
    </row>
    <row r="74" spans="27:28" ht="15" customHeight="1" x14ac:dyDescent="0.25">
      <c r="AA74" s="24" t="s">
        <v>429</v>
      </c>
      <c r="AB74" s="24"/>
    </row>
    <row r="75" spans="27:28" ht="15" customHeight="1" x14ac:dyDescent="0.25">
      <c r="AA75" s="248" t="s">
        <v>430</v>
      </c>
      <c r="AB75" s="249">
        <f>(General!E49*General!G49)+(General!E50*General!G50)+(General!E51*General!G51)+(General!E52*General!G52)+(General!E53*General!G53)+(General!E54*General!G54)</f>
        <v>0</v>
      </c>
    </row>
    <row r="76" spans="27:28" ht="15" customHeight="1" x14ac:dyDescent="0.25">
      <c r="AA76" s="250" t="s">
        <v>46</v>
      </c>
      <c r="AB76" s="251">
        <f>'Crop 1 - Input'!L80</f>
        <v>0</v>
      </c>
    </row>
    <row r="77" spans="27:28" ht="15" customHeight="1" x14ac:dyDescent="0.25">
      <c r="AA77" s="248" t="s">
        <v>76</v>
      </c>
      <c r="AB77" s="249">
        <f>SUM(AB75:AB76)</f>
        <v>0</v>
      </c>
    </row>
    <row r="78" spans="27:28" ht="15" customHeight="1" x14ac:dyDescent="0.25">
      <c r="AA78" s="24" t="s">
        <v>431</v>
      </c>
      <c r="AB78" s="249">
        <f>AB75*General!U58</f>
        <v>0</v>
      </c>
    </row>
    <row r="79" spans="27:28" ht="15" customHeight="1" thickBot="1" x14ac:dyDescent="0.3">
      <c r="AA79" s="252" t="s">
        <v>432</v>
      </c>
      <c r="AB79" s="253" t="e">
        <f>AB75*General!#REF!</f>
        <v>#REF!</v>
      </c>
    </row>
    <row r="80" spans="27:28" ht="15" customHeight="1" thickTop="1" x14ac:dyDescent="0.25">
      <c r="AA80" s="24" t="s">
        <v>168</v>
      </c>
      <c r="AB80" s="249" t="e">
        <f>AB77+AB78+AB79</f>
        <v>#REF!</v>
      </c>
    </row>
  </sheetData>
  <sheetProtection algorithmName="SHA-512" hashValue="7ROAjoEJXdhp+JQ2/OggifkoJrMyNY26fsLbhx4QDRkAAeVE3IE2M18UMC9vAfg68Hn7brjT/DL/fpvZkdJyEg==" saltValue="APXpmgbavGMdMzU0lHLYhg==" spinCount="100000" sheet="1" objects="1" scenarios="1"/>
  <mergeCells count="27">
    <mergeCell ref="B29:C29"/>
    <mergeCell ref="B30:C30"/>
    <mergeCell ref="B10:C10"/>
    <mergeCell ref="B11:C11"/>
    <mergeCell ref="B12:C12"/>
    <mergeCell ref="B13:C13"/>
    <mergeCell ref="B21:C21"/>
    <mergeCell ref="B22:C22"/>
    <mergeCell ref="AA73:AB73"/>
    <mergeCell ref="B31:C31"/>
    <mergeCell ref="B32:C32"/>
    <mergeCell ref="B33:C33"/>
    <mergeCell ref="B34:C34"/>
    <mergeCell ref="D52:H52"/>
    <mergeCell ref="B6:D6"/>
    <mergeCell ref="B3:H3"/>
    <mergeCell ref="B26:C26"/>
    <mergeCell ref="B28:C28"/>
    <mergeCell ref="B23:C23"/>
    <mergeCell ref="B24:C24"/>
    <mergeCell ref="B25:C25"/>
    <mergeCell ref="B7:H7"/>
    <mergeCell ref="B17:H17"/>
    <mergeCell ref="F8:H8"/>
    <mergeCell ref="B27:D27"/>
    <mergeCell ref="F18:H18"/>
    <mergeCell ref="B4:H4"/>
  </mergeCells>
  <printOptions horizontalCentered="1"/>
  <pageMargins left="0.45" right="0.45" top="0.5" bottom="0.5" header="0" footer="0"/>
  <pageSetup scale="77" orientation="portrait" horizontalDpi="4294967295" verticalDpi="4294967295" r:id="rId1"/>
  <ignoredErrors>
    <ignoredError sqref="G35:H35" formula="1"/>
    <ignoredError sqref="F44" formulaRange="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H154"/>
  <sheetViews>
    <sheetView showGridLines="0" showRowColHeaders="0" zoomScaleNormal="100" workbookViewId="0">
      <selection activeCell="K6" sqref="K6"/>
    </sheetView>
  </sheetViews>
  <sheetFormatPr defaultColWidth="8.85546875" defaultRowHeight="15" customHeight="1" x14ac:dyDescent="0.25"/>
  <cols>
    <col min="1" max="1" width="2.85546875" style="4" customWidth="1"/>
    <col min="2" max="2" width="0.85546875" style="4" customWidth="1"/>
    <col min="3" max="3" width="1.7109375" style="4" customWidth="1"/>
    <col min="4" max="4" width="17.7109375" style="4" customWidth="1"/>
    <col min="5" max="5" width="0.85546875" style="4" customWidth="1"/>
    <col min="6" max="6" width="8.7109375" style="4" customWidth="1"/>
    <col min="7" max="7" width="0.85546875" style="4" customWidth="1"/>
    <col min="8" max="8" width="9.7109375" style="4" customWidth="1"/>
    <col min="9" max="9" width="0.85546875" style="4" customWidth="1"/>
    <col min="10" max="11" width="8.7109375" style="4" customWidth="1"/>
    <col min="12" max="12" width="10.85546875" style="4" customWidth="1"/>
    <col min="13" max="13" width="0.85546875" style="4" customWidth="1"/>
    <col min="14" max="14" width="2.85546875" style="4" customWidth="1"/>
    <col min="15" max="15" width="0.85546875" style="4" customWidth="1"/>
    <col min="16" max="27" width="4.85546875" style="4" customWidth="1"/>
    <col min="28" max="28" width="0.85546875" style="4" customWidth="1"/>
    <col min="29" max="29" width="6.85546875" style="44" customWidth="1"/>
    <col min="30" max="16384" width="8.85546875" style="4"/>
  </cols>
  <sheetData>
    <row r="2" spans="2:29" ht="15" customHeight="1" thickBot="1" x14ac:dyDescent="0.3">
      <c r="C2" s="529" t="s">
        <v>459</v>
      </c>
      <c r="D2" s="529"/>
      <c r="E2" s="529"/>
      <c r="F2" s="529"/>
    </row>
    <row r="3" spans="2:29" ht="5.0999999999999996" customHeight="1" x14ac:dyDescent="0.25">
      <c r="B3" s="51"/>
      <c r="C3" s="61"/>
      <c r="D3" s="61"/>
      <c r="E3" s="61"/>
      <c r="F3" s="52"/>
      <c r="G3" s="52"/>
      <c r="H3" s="52"/>
      <c r="I3" s="52"/>
      <c r="J3" s="52"/>
      <c r="K3" s="52"/>
      <c r="L3" s="52"/>
      <c r="M3" s="55"/>
      <c r="X3" s="533" t="s">
        <v>389</v>
      </c>
      <c r="Y3" s="534"/>
      <c r="Z3" s="534"/>
      <c r="AA3" s="534"/>
      <c r="AB3" s="535"/>
    </row>
    <row r="4" spans="2:29" ht="15" customHeight="1" x14ac:dyDescent="0.25">
      <c r="B4" s="56"/>
      <c r="C4" s="50" t="s">
        <v>17</v>
      </c>
      <c r="D4" s="50"/>
      <c r="H4" s="530" t="str">
        <f>'Basic Information'!D12</f>
        <v>Crop</v>
      </c>
      <c r="I4" s="530"/>
      <c r="J4" s="530"/>
      <c r="K4" s="530"/>
      <c r="L4" s="93"/>
      <c r="M4" s="58"/>
      <c r="X4" s="536"/>
      <c r="Y4" s="537"/>
      <c r="Z4" s="537"/>
      <c r="AA4" s="537"/>
      <c r="AB4" s="538"/>
    </row>
    <row r="5" spans="2:29" ht="5.0999999999999996" customHeight="1" x14ac:dyDescent="0.25">
      <c r="B5" s="56"/>
      <c r="C5" s="50"/>
      <c r="D5" s="50"/>
      <c r="I5" s="62"/>
      <c r="J5" s="62"/>
      <c r="K5" s="62"/>
      <c r="L5" s="62"/>
      <c r="M5" s="58"/>
      <c r="X5" s="536"/>
      <c r="Y5" s="537"/>
      <c r="Z5" s="537"/>
      <c r="AA5" s="537"/>
      <c r="AB5" s="538"/>
    </row>
    <row r="6" spans="2:29" ht="15" customHeight="1" x14ac:dyDescent="0.25">
      <c r="B6" s="56"/>
      <c r="C6" s="50" t="s">
        <v>277</v>
      </c>
      <c r="D6" s="50"/>
      <c r="I6" s="50"/>
      <c r="J6" s="50"/>
      <c r="K6" s="96">
        <v>0</v>
      </c>
      <c r="L6" s="98"/>
      <c r="M6" s="58"/>
      <c r="X6" s="536"/>
      <c r="Y6" s="537"/>
      <c r="Z6" s="537"/>
      <c r="AA6" s="537"/>
      <c r="AB6" s="538"/>
    </row>
    <row r="7" spans="2:29" ht="5.0999999999999996" customHeight="1" thickBot="1" x14ac:dyDescent="0.3">
      <c r="B7" s="59"/>
      <c r="C7" s="6"/>
      <c r="D7" s="6"/>
      <c r="E7" s="6"/>
      <c r="F7" s="6"/>
      <c r="G7" s="6"/>
      <c r="H7" s="6"/>
      <c r="I7" s="6"/>
      <c r="J7" s="6"/>
      <c r="K7" s="6"/>
      <c r="L7" s="6"/>
      <c r="M7" s="60"/>
      <c r="X7" s="536"/>
      <c r="Y7" s="537"/>
      <c r="Z7" s="537"/>
      <c r="AA7" s="537"/>
      <c r="AB7" s="538"/>
    </row>
    <row r="8" spans="2:29" ht="15" customHeight="1" x14ac:dyDescent="0.25">
      <c r="X8" s="539"/>
      <c r="Y8" s="540"/>
      <c r="Z8" s="540"/>
      <c r="AA8" s="540"/>
      <c r="AB8" s="541"/>
    </row>
    <row r="9" spans="2:29" ht="15" customHeight="1" thickBot="1" x14ac:dyDescent="0.3">
      <c r="C9" s="35" t="s">
        <v>128</v>
      </c>
      <c r="D9" s="5"/>
      <c r="Q9" s="6"/>
      <c r="R9" s="6"/>
    </row>
    <row r="10" spans="2:29" ht="15" customHeight="1" x14ac:dyDescent="0.25">
      <c r="B10" s="51"/>
      <c r="C10" s="52"/>
      <c r="D10" s="52"/>
      <c r="E10" s="52"/>
      <c r="F10" s="53" t="s">
        <v>60</v>
      </c>
      <c r="G10" s="53"/>
      <c r="H10" s="52"/>
      <c r="I10" s="52"/>
      <c r="J10" s="53" t="s">
        <v>63</v>
      </c>
      <c r="K10" s="54" t="s">
        <v>125</v>
      </c>
      <c r="L10" s="53" t="s">
        <v>66</v>
      </c>
      <c r="M10" s="55"/>
      <c r="O10" s="51"/>
      <c r="P10" s="491" t="s">
        <v>127</v>
      </c>
      <c r="Q10" s="491"/>
      <c r="R10" s="491"/>
      <c r="S10" s="491"/>
      <c r="T10" s="491"/>
      <c r="U10" s="491"/>
      <c r="V10" s="491"/>
      <c r="W10" s="491"/>
      <c r="X10" s="491"/>
      <c r="Y10" s="491"/>
      <c r="Z10" s="491"/>
      <c r="AA10" s="491"/>
      <c r="AB10" s="71"/>
    </row>
    <row r="11" spans="2:29" ht="15" customHeight="1" x14ac:dyDescent="0.25">
      <c r="B11" s="56"/>
      <c r="C11" s="11" t="s">
        <v>124</v>
      </c>
      <c r="D11" s="11"/>
      <c r="E11" s="11"/>
      <c r="F11" s="57" t="s">
        <v>61</v>
      </c>
      <c r="G11" s="57"/>
      <c r="H11" s="57" t="s">
        <v>62</v>
      </c>
      <c r="I11" s="11"/>
      <c r="J11" s="57" t="s">
        <v>64</v>
      </c>
      <c r="K11" s="57" t="s">
        <v>61</v>
      </c>
      <c r="L11" s="57" t="s">
        <v>357</v>
      </c>
      <c r="M11" s="58"/>
      <c r="O11" s="56"/>
      <c r="P11" s="74" t="s">
        <v>102</v>
      </c>
      <c r="Q11" s="74" t="s">
        <v>103</v>
      </c>
      <c r="R11" s="74" t="s">
        <v>104</v>
      </c>
      <c r="S11" s="74" t="s">
        <v>105</v>
      </c>
      <c r="T11" s="74" t="s">
        <v>106</v>
      </c>
      <c r="U11" s="74" t="s">
        <v>107</v>
      </c>
      <c r="V11" s="74" t="s">
        <v>108</v>
      </c>
      <c r="W11" s="74" t="s">
        <v>109</v>
      </c>
      <c r="X11" s="74" t="s">
        <v>110</v>
      </c>
      <c r="Y11" s="74" t="s">
        <v>111</v>
      </c>
      <c r="Z11" s="74" t="s">
        <v>112</v>
      </c>
      <c r="AA11" s="74" t="s">
        <v>113</v>
      </c>
      <c r="AB11" s="73"/>
    </row>
    <row r="12" spans="2:29" ht="5.0999999999999996" customHeight="1" x14ac:dyDescent="0.25">
      <c r="B12" s="56"/>
      <c r="M12" s="58"/>
      <c r="O12" s="56"/>
      <c r="P12" s="7"/>
      <c r="Q12" s="7"/>
      <c r="R12" s="7"/>
      <c r="S12" s="7"/>
      <c r="T12" s="7"/>
      <c r="U12" s="7"/>
      <c r="V12" s="7"/>
      <c r="W12" s="7"/>
      <c r="X12" s="7"/>
      <c r="Y12" s="7"/>
      <c r="Z12" s="7"/>
      <c r="AA12" s="7"/>
      <c r="AB12" s="73"/>
    </row>
    <row r="13" spans="2:29" ht="15" customHeight="1" x14ac:dyDescent="0.25">
      <c r="B13" s="56"/>
      <c r="C13" s="4" t="s">
        <v>416</v>
      </c>
      <c r="M13" s="58"/>
      <c r="O13" s="56"/>
      <c r="P13" s="7"/>
      <c r="Q13" s="7"/>
      <c r="R13" s="7"/>
      <c r="S13" s="7"/>
      <c r="T13" s="7"/>
      <c r="U13" s="7"/>
      <c r="V13" s="7"/>
      <c r="W13" s="7"/>
      <c r="X13" s="7"/>
      <c r="Y13" s="7"/>
      <c r="Z13" s="7"/>
      <c r="AA13" s="7"/>
      <c r="AB13" s="73"/>
    </row>
    <row r="14" spans="2:29" ht="15" customHeight="1" x14ac:dyDescent="0.25">
      <c r="B14" s="56"/>
      <c r="D14" s="225" t="s">
        <v>17</v>
      </c>
      <c r="F14" s="183">
        <v>0</v>
      </c>
      <c r="H14" s="186" t="s">
        <v>355</v>
      </c>
      <c r="J14" s="183">
        <v>0</v>
      </c>
      <c r="K14" s="18">
        <f>F14*J14</f>
        <v>0</v>
      </c>
      <c r="L14" s="18">
        <f>K14*$K$6</f>
        <v>0</v>
      </c>
      <c r="M14" s="58"/>
      <c r="O14" s="56"/>
      <c r="P14" s="178">
        <v>0</v>
      </c>
      <c r="Q14" s="178">
        <v>0</v>
      </c>
      <c r="R14" s="178">
        <v>0</v>
      </c>
      <c r="S14" s="178">
        <v>0</v>
      </c>
      <c r="T14" s="178">
        <v>0</v>
      </c>
      <c r="U14" s="178">
        <v>0</v>
      </c>
      <c r="V14" s="178">
        <v>0</v>
      </c>
      <c r="W14" s="178">
        <v>0</v>
      </c>
      <c r="X14" s="178">
        <v>0</v>
      </c>
      <c r="Y14" s="178">
        <v>0</v>
      </c>
      <c r="Z14" s="178">
        <v>0</v>
      </c>
      <c r="AA14" s="178">
        <v>0</v>
      </c>
      <c r="AB14" s="16"/>
      <c r="AC14" s="45">
        <f>SUM(P14:AA14)</f>
        <v>0</v>
      </c>
    </row>
    <row r="15" spans="2:29" ht="15" customHeight="1" x14ac:dyDescent="0.25">
      <c r="B15" s="56"/>
      <c r="D15" s="4" t="str">
        <f>D14</f>
        <v>Crop</v>
      </c>
      <c r="F15" s="183">
        <v>0</v>
      </c>
      <c r="H15" s="7" t="str">
        <f>H14</f>
        <v>Harv. Units</v>
      </c>
      <c r="J15" s="183">
        <v>0</v>
      </c>
      <c r="K15" s="18">
        <f>F15*J15</f>
        <v>0</v>
      </c>
      <c r="L15" s="18">
        <f t="shared" ref="L15:L23" si="0">K15*$K$6</f>
        <v>0</v>
      </c>
      <c r="M15" s="58"/>
      <c r="O15" s="56"/>
      <c r="P15" s="178">
        <v>0</v>
      </c>
      <c r="Q15" s="178">
        <v>0</v>
      </c>
      <c r="R15" s="178">
        <v>0</v>
      </c>
      <c r="S15" s="178">
        <v>0</v>
      </c>
      <c r="T15" s="178">
        <v>0</v>
      </c>
      <c r="U15" s="178">
        <v>0</v>
      </c>
      <c r="V15" s="178">
        <v>0</v>
      </c>
      <c r="W15" s="178">
        <v>0</v>
      </c>
      <c r="X15" s="178">
        <v>0</v>
      </c>
      <c r="Y15" s="178">
        <v>0</v>
      </c>
      <c r="Z15" s="178">
        <v>0</v>
      </c>
      <c r="AA15" s="178">
        <v>0</v>
      </c>
      <c r="AB15" s="16"/>
      <c r="AC15" s="45">
        <f t="shared" ref="AC15:AC23" si="1">SUM(P15:AA15)</f>
        <v>0</v>
      </c>
    </row>
    <row r="16" spans="2:29" ht="15" customHeight="1" x14ac:dyDescent="0.25">
      <c r="B16" s="56"/>
      <c r="D16" s="4" t="str">
        <f>D14</f>
        <v>Crop</v>
      </c>
      <c r="F16" s="183">
        <v>0</v>
      </c>
      <c r="H16" s="7" t="str">
        <f>H14</f>
        <v>Harv. Units</v>
      </c>
      <c r="J16" s="183">
        <v>0</v>
      </c>
      <c r="K16" s="18">
        <f>F16*J16</f>
        <v>0</v>
      </c>
      <c r="L16" s="18">
        <f t="shared" si="0"/>
        <v>0</v>
      </c>
      <c r="M16" s="58"/>
      <c r="O16" s="56"/>
      <c r="P16" s="178">
        <v>0</v>
      </c>
      <c r="Q16" s="178">
        <v>0</v>
      </c>
      <c r="R16" s="178">
        <v>0</v>
      </c>
      <c r="S16" s="178">
        <v>0</v>
      </c>
      <c r="T16" s="178">
        <v>0</v>
      </c>
      <c r="U16" s="178">
        <v>0</v>
      </c>
      <c r="V16" s="178">
        <v>0</v>
      </c>
      <c r="W16" s="178">
        <v>0</v>
      </c>
      <c r="X16" s="178">
        <v>0</v>
      </c>
      <c r="Y16" s="178">
        <v>0</v>
      </c>
      <c r="Z16" s="178">
        <v>0</v>
      </c>
      <c r="AA16" s="178">
        <v>0</v>
      </c>
      <c r="AB16" s="16"/>
      <c r="AC16" s="45">
        <f t="shared" si="1"/>
        <v>0</v>
      </c>
    </row>
    <row r="17" spans="2:29" ht="15" customHeight="1" x14ac:dyDescent="0.25">
      <c r="B17" s="56"/>
      <c r="D17" s="4" t="str">
        <f>D14</f>
        <v>Crop</v>
      </c>
      <c r="F17" s="183">
        <v>0</v>
      </c>
      <c r="H17" s="7" t="str">
        <f>H14</f>
        <v>Harv. Units</v>
      </c>
      <c r="J17" s="183">
        <v>0</v>
      </c>
      <c r="K17" s="18">
        <f>F17*J17</f>
        <v>0</v>
      </c>
      <c r="L17" s="18">
        <f t="shared" si="0"/>
        <v>0</v>
      </c>
      <c r="M17" s="58"/>
      <c r="O17" s="56"/>
      <c r="P17" s="178">
        <v>0</v>
      </c>
      <c r="Q17" s="178">
        <v>0</v>
      </c>
      <c r="R17" s="178">
        <v>0</v>
      </c>
      <c r="S17" s="178">
        <v>0</v>
      </c>
      <c r="T17" s="178">
        <v>0</v>
      </c>
      <c r="U17" s="178">
        <v>0</v>
      </c>
      <c r="V17" s="178">
        <v>0</v>
      </c>
      <c r="W17" s="178">
        <v>0</v>
      </c>
      <c r="X17" s="178">
        <v>0</v>
      </c>
      <c r="Y17" s="178">
        <v>0</v>
      </c>
      <c r="Z17" s="178">
        <v>0</v>
      </c>
      <c r="AA17" s="178">
        <v>0</v>
      </c>
      <c r="AB17" s="16"/>
      <c r="AC17" s="45">
        <f t="shared" si="1"/>
        <v>0</v>
      </c>
    </row>
    <row r="18" spans="2:29" ht="5.0999999999999996" customHeight="1" x14ac:dyDescent="0.25">
      <c r="B18" s="56"/>
      <c r="C18" s="11"/>
      <c r="D18" s="11"/>
      <c r="E18" s="11"/>
      <c r="F18" s="11"/>
      <c r="G18" s="11"/>
      <c r="H18" s="11"/>
      <c r="I18" s="11"/>
      <c r="J18" s="11"/>
      <c r="K18" s="226"/>
      <c r="L18" s="226"/>
      <c r="M18" s="58"/>
      <c r="O18" s="56"/>
      <c r="P18" s="228"/>
      <c r="Q18" s="228"/>
      <c r="R18" s="228"/>
      <c r="S18" s="228"/>
      <c r="T18" s="228"/>
      <c r="U18" s="228"/>
      <c r="V18" s="228"/>
      <c r="W18" s="228"/>
      <c r="X18" s="228"/>
      <c r="Y18" s="228"/>
      <c r="Z18" s="228"/>
      <c r="AA18" s="228"/>
      <c r="AB18" s="16"/>
      <c r="AC18" s="45"/>
    </row>
    <row r="19" spans="2:29" ht="15" customHeight="1" x14ac:dyDescent="0.25">
      <c r="B19" s="56"/>
      <c r="D19" s="4" t="s">
        <v>168</v>
      </c>
      <c r="F19" s="9">
        <f>SUM(F14:F18)</f>
        <v>0</v>
      </c>
      <c r="H19" s="239" t="s">
        <v>425</v>
      </c>
      <c r="J19" s="9">
        <f>IF(SUM(J14:J17)&gt;0,AVERAGEIF(J14:J17,"&gt;0"),0)</f>
        <v>0</v>
      </c>
      <c r="K19" s="18">
        <f t="shared" ref="K19:L19" si="2">SUM(K14:K18)</f>
        <v>0</v>
      </c>
      <c r="L19" s="18">
        <f t="shared" si="2"/>
        <v>0</v>
      </c>
      <c r="M19" s="58"/>
      <c r="O19" s="56"/>
      <c r="P19" s="228"/>
      <c r="Q19" s="228"/>
      <c r="R19" s="228"/>
      <c r="S19" s="228"/>
      <c r="T19" s="228"/>
      <c r="U19" s="228"/>
      <c r="V19" s="228"/>
      <c r="W19" s="228"/>
      <c r="X19" s="228"/>
      <c r="Y19" s="228"/>
      <c r="Z19" s="228"/>
      <c r="AA19" s="228"/>
      <c r="AB19" s="16"/>
      <c r="AC19" s="45"/>
    </row>
    <row r="20" spans="2:29" ht="15" customHeight="1" x14ac:dyDescent="0.25">
      <c r="B20" s="56"/>
      <c r="C20" s="4" t="s">
        <v>3</v>
      </c>
      <c r="K20" s="18"/>
      <c r="L20" s="18"/>
      <c r="M20" s="58"/>
      <c r="O20" s="56"/>
      <c r="P20" s="228"/>
      <c r="Q20" s="228"/>
      <c r="R20" s="228"/>
      <c r="S20" s="228"/>
      <c r="T20" s="228"/>
      <c r="U20" s="228"/>
      <c r="V20" s="228"/>
      <c r="W20" s="228"/>
      <c r="X20" s="228"/>
      <c r="Y20" s="228"/>
      <c r="Z20" s="228"/>
      <c r="AA20" s="228"/>
      <c r="AB20" s="16"/>
      <c r="AC20" s="45"/>
    </row>
    <row r="21" spans="2:29" ht="15" customHeight="1" x14ac:dyDescent="0.25">
      <c r="B21" s="56"/>
      <c r="D21" s="227" t="s">
        <v>3</v>
      </c>
      <c r="F21" s="183">
        <v>0</v>
      </c>
      <c r="H21" s="186" t="s">
        <v>20</v>
      </c>
      <c r="J21" s="183">
        <v>0</v>
      </c>
      <c r="K21" s="18">
        <f>F21*J21</f>
        <v>0</v>
      </c>
      <c r="L21" s="18">
        <f t="shared" ref="L21" si="3">K21*$K$6</f>
        <v>0</v>
      </c>
      <c r="M21" s="58"/>
      <c r="O21" s="56"/>
      <c r="P21" s="178">
        <v>0</v>
      </c>
      <c r="Q21" s="178">
        <v>0</v>
      </c>
      <c r="R21" s="178">
        <v>0</v>
      </c>
      <c r="S21" s="178">
        <v>0</v>
      </c>
      <c r="T21" s="178">
        <v>0</v>
      </c>
      <c r="U21" s="178">
        <v>0</v>
      </c>
      <c r="V21" s="178">
        <v>0</v>
      </c>
      <c r="W21" s="178">
        <v>0</v>
      </c>
      <c r="X21" s="178">
        <v>0</v>
      </c>
      <c r="Y21" s="178">
        <v>0</v>
      </c>
      <c r="Z21" s="178">
        <v>0</v>
      </c>
      <c r="AA21" s="178">
        <v>0</v>
      </c>
      <c r="AB21" s="16"/>
      <c r="AC21" s="45">
        <f t="shared" ref="AC21" si="4">SUM(P21:AA21)</f>
        <v>0</v>
      </c>
    </row>
    <row r="22" spans="2:29" ht="15" customHeight="1" x14ac:dyDescent="0.25">
      <c r="B22" s="56"/>
      <c r="D22" s="4" t="s">
        <v>417</v>
      </c>
      <c r="F22" s="183">
        <v>0</v>
      </c>
      <c r="H22" s="186" t="s">
        <v>20</v>
      </c>
      <c r="J22" s="183">
        <v>0</v>
      </c>
      <c r="K22" s="18">
        <f>F22*J22</f>
        <v>0</v>
      </c>
      <c r="L22" s="18">
        <f t="shared" si="0"/>
        <v>0</v>
      </c>
      <c r="M22" s="58"/>
      <c r="O22" s="56"/>
      <c r="P22" s="178">
        <v>0</v>
      </c>
      <c r="Q22" s="178">
        <v>0</v>
      </c>
      <c r="R22" s="178">
        <v>0</v>
      </c>
      <c r="S22" s="178">
        <v>0</v>
      </c>
      <c r="T22" s="178">
        <v>0</v>
      </c>
      <c r="U22" s="178">
        <v>0</v>
      </c>
      <c r="V22" s="178">
        <v>0</v>
      </c>
      <c r="W22" s="178">
        <v>0</v>
      </c>
      <c r="X22" s="178">
        <v>0</v>
      </c>
      <c r="Y22" s="178">
        <v>0</v>
      </c>
      <c r="Z22" s="178">
        <v>0</v>
      </c>
      <c r="AA22" s="178">
        <v>0</v>
      </c>
      <c r="AB22" s="16"/>
      <c r="AC22" s="45">
        <f t="shared" si="1"/>
        <v>0</v>
      </c>
    </row>
    <row r="23" spans="2:29" ht="15" customHeight="1" x14ac:dyDescent="0.25">
      <c r="B23" s="56"/>
      <c r="D23" s="521" t="s">
        <v>67</v>
      </c>
      <c r="E23" s="521"/>
      <c r="K23" s="184">
        <v>0</v>
      </c>
      <c r="L23" s="18">
        <f t="shared" si="0"/>
        <v>0</v>
      </c>
      <c r="M23" s="58"/>
      <c r="O23" s="56"/>
      <c r="P23" s="178">
        <v>0</v>
      </c>
      <c r="Q23" s="178">
        <v>0</v>
      </c>
      <c r="R23" s="178">
        <v>0</v>
      </c>
      <c r="S23" s="178">
        <v>0</v>
      </c>
      <c r="T23" s="178">
        <v>0</v>
      </c>
      <c r="U23" s="178">
        <v>0</v>
      </c>
      <c r="V23" s="178">
        <v>0</v>
      </c>
      <c r="W23" s="178">
        <v>0</v>
      </c>
      <c r="X23" s="178">
        <v>0</v>
      </c>
      <c r="Y23" s="178">
        <v>0</v>
      </c>
      <c r="Z23" s="178">
        <v>0</v>
      </c>
      <c r="AA23" s="178">
        <v>0</v>
      </c>
      <c r="AB23" s="16"/>
      <c r="AC23" s="45">
        <f t="shared" si="1"/>
        <v>0</v>
      </c>
    </row>
    <row r="24" spans="2:29" ht="5.0999999999999996" customHeight="1" thickBot="1" x14ac:dyDescent="0.3">
      <c r="B24" s="56"/>
      <c r="C24" s="10"/>
      <c r="D24" s="10"/>
      <c r="E24" s="10"/>
      <c r="F24" s="10"/>
      <c r="G24" s="10"/>
      <c r="H24" s="10"/>
      <c r="I24" s="10"/>
      <c r="J24" s="10"/>
      <c r="K24" s="10"/>
      <c r="L24" s="10"/>
      <c r="M24" s="58"/>
      <c r="O24" s="59"/>
      <c r="P24" s="6"/>
      <c r="Q24" s="6"/>
      <c r="R24" s="6"/>
      <c r="S24" s="6"/>
      <c r="T24" s="6"/>
      <c r="U24" s="6"/>
      <c r="V24" s="6"/>
      <c r="W24" s="6"/>
      <c r="X24" s="6"/>
      <c r="Y24" s="6"/>
      <c r="Z24" s="6"/>
      <c r="AA24" s="6"/>
      <c r="AB24" s="60"/>
    </row>
    <row r="25" spans="2:29" ht="15" customHeight="1" thickTop="1" thickBot="1" x14ac:dyDescent="0.3">
      <c r="B25" s="59"/>
      <c r="C25" s="6" t="s">
        <v>126</v>
      </c>
      <c r="D25" s="6"/>
      <c r="E25" s="6"/>
      <c r="F25" s="6"/>
      <c r="G25" s="6"/>
      <c r="H25" s="6"/>
      <c r="I25" s="6"/>
      <c r="J25" s="6"/>
      <c r="K25" s="99">
        <f>K19+K21+K22+K23</f>
        <v>0</v>
      </c>
      <c r="L25" s="99">
        <f>L19+L21+L22+L23</f>
        <v>0</v>
      </c>
      <c r="M25" s="60"/>
    </row>
    <row r="27" spans="2:29" ht="15" customHeight="1" thickBot="1" x14ac:dyDescent="0.3">
      <c r="C27" s="35" t="s">
        <v>77</v>
      </c>
      <c r="D27" s="5"/>
    </row>
    <row r="28" spans="2:29" ht="15" customHeight="1" x14ac:dyDescent="0.25">
      <c r="B28" s="51"/>
      <c r="C28" s="52"/>
      <c r="D28" s="52"/>
      <c r="E28" s="52"/>
      <c r="F28" s="54" t="s">
        <v>60</v>
      </c>
      <c r="G28" s="52"/>
      <c r="H28" s="52"/>
      <c r="I28" s="52"/>
      <c r="J28" s="53" t="s">
        <v>63</v>
      </c>
      <c r="K28" s="53" t="s">
        <v>65</v>
      </c>
      <c r="L28" s="53" t="s">
        <v>358</v>
      </c>
      <c r="M28" s="55"/>
      <c r="O28" s="51"/>
      <c r="P28" s="528" t="s">
        <v>141</v>
      </c>
      <c r="Q28" s="528"/>
      <c r="R28" s="528"/>
      <c r="S28" s="528"/>
      <c r="T28" s="528"/>
      <c r="U28" s="528"/>
      <c r="V28" s="528"/>
      <c r="W28" s="528"/>
      <c r="X28" s="528"/>
      <c r="Y28" s="528"/>
      <c r="Z28" s="528"/>
      <c r="AA28" s="528"/>
      <c r="AB28" s="71"/>
    </row>
    <row r="29" spans="2:29" ht="15" customHeight="1" x14ac:dyDescent="0.25">
      <c r="B29" s="56"/>
      <c r="C29" s="11"/>
      <c r="D29" s="11"/>
      <c r="E29" s="11"/>
      <c r="F29" s="72" t="s">
        <v>61</v>
      </c>
      <c r="G29" s="11"/>
      <c r="H29" s="72" t="s">
        <v>62</v>
      </c>
      <c r="I29" s="11"/>
      <c r="J29" s="57" t="s">
        <v>64</v>
      </c>
      <c r="K29" s="57" t="s">
        <v>61</v>
      </c>
      <c r="L29" s="57" t="s">
        <v>359</v>
      </c>
      <c r="M29" s="58"/>
      <c r="O29" s="56"/>
      <c r="P29" s="72" t="s">
        <v>102</v>
      </c>
      <c r="Q29" s="72" t="s">
        <v>103</v>
      </c>
      <c r="R29" s="72" t="s">
        <v>104</v>
      </c>
      <c r="S29" s="72" t="s">
        <v>105</v>
      </c>
      <c r="T29" s="72" t="s">
        <v>106</v>
      </c>
      <c r="U29" s="72" t="s">
        <v>107</v>
      </c>
      <c r="V29" s="72" t="s">
        <v>108</v>
      </c>
      <c r="W29" s="72" t="s">
        <v>109</v>
      </c>
      <c r="X29" s="72" t="s">
        <v>110</v>
      </c>
      <c r="Y29" s="72" t="s">
        <v>111</v>
      </c>
      <c r="Z29" s="72" t="s">
        <v>112</v>
      </c>
      <c r="AA29" s="72" t="s">
        <v>113</v>
      </c>
      <c r="AB29" s="73"/>
    </row>
    <row r="30" spans="2:29" ht="5.0999999999999996" customHeight="1" x14ac:dyDescent="0.25">
      <c r="B30" s="56"/>
      <c r="F30" s="63"/>
      <c r="H30" s="63"/>
      <c r="J30" s="64"/>
      <c r="K30" s="64"/>
      <c r="M30" s="58"/>
      <c r="O30" s="56"/>
      <c r="AB30" s="73"/>
    </row>
    <row r="31" spans="2:29" ht="15" customHeight="1" x14ac:dyDescent="0.25">
      <c r="B31" s="56"/>
      <c r="C31" s="519" t="s">
        <v>95</v>
      </c>
      <c r="D31" s="520"/>
      <c r="F31" s="175">
        <v>0</v>
      </c>
      <c r="H31" s="7" t="s">
        <v>75</v>
      </c>
      <c r="J31" s="185">
        <v>0</v>
      </c>
      <c r="K31" s="9">
        <f>F31*J31</f>
        <v>0</v>
      </c>
      <c r="L31" s="18">
        <f>K31*$K$6</f>
        <v>0</v>
      </c>
      <c r="M31" s="58"/>
      <c r="O31" s="56"/>
      <c r="P31" s="178">
        <v>0</v>
      </c>
      <c r="Q31" s="178">
        <v>0</v>
      </c>
      <c r="R31" s="178">
        <v>0</v>
      </c>
      <c r="S31" s="178">
        <v>0</v>
      </c>
      <c r="T31" s="178">
        <v>0</v>
      </c>
      <c r="U31" s="178">
        <v>0</v>
      </c>
      <c r="V31" s="178">
        <v>0</v>
      </c>
      <c r="W31" s="178">
        <v>0</v>
      </c>
      <c r="X31" s="178">
        <v>0</v>
      </c>
      <c r="Y31" s="178">
        <v>0</v>
      </c>
      <c r="Z31" s="178">
        <v>0</v>
      </c>
      <c r="AA31" s="178">
        <v>0</v>
      </c>
      <c r="AB31" s="16"/>
      <c r="AC31" s="45">
        <f>SUM(P31:AA31)</f>
        <v>0</v>
      </c>
    </row>
    <row r="32" spans="2:29" ht="15" customHeight="1" x14ac:dyDescent="0.25">
      <c r="B32" s="56"/>
      <c r="C32" s="519" t="s">
        <v>95</v>
      </c>
      <c r="D32" s="520"/>
      <c r="F32" s="175">
        <v>0</v>
      </c>
      <c r="H32" s="7" t="s">
        <v>75</v>
      </c>
      <c r="J32" s="185">
        <v>0</v>
      </c>
      <c r="K32" s="9">
        <f>F32*J32</f>
        <v>0</v>
      </c>
      <c r="L32" s="18">
        <f t="shared" ref="L32:L35" si="5">K32*$K$6</f>
        <v>0</v>
      </c>
      <c r="M32" s="58"/>
      <c r="O32" s="56"/>
      <c r="P32" s="178">
        <v>0</v>
      </c>
      <c r="Q32" s="178">
        <v>0</v>
      </c>
      <c r="R32" s="178">
        <v>0</v>
      </c>
      <c r="S32" s="178">
        <v>0</v>
      </c>
      <c r="T32" s="178">
        <v>0</v>
      </c>
      <c r="U32" s="178">
        <v>0</v>
      </c>
      <c r="V32" s="178">
        <v>0</v>
      </c>
      <c r="W32" s="178">
        <v>0</v>
      </c>
      <c r="X32" s="178">
        <v>0</v>
      </c>
      <c r="Y32" s="178">
        <v>0</v>
      </c>
      <c r="Z32" s="178">
        <v>0</v>
      </c>
      <c r="AA32" s="178">
        <v>0</v>
      </c>
      <c r="AB32" s="16"/>
      <c r="AC32" s="45">
        <f>SUM(P32:AA32)</f>
        <v>0</v>
      </c>
    </row>
    <row r="33" spans="2:29" ht="15" customHeight="1" x14ac:dyDescent="0.25">
      <c r="B33" s="56"/>
      <c r="C33" s="519" t="s">
        <v>95</v>
      </c>
      <c r="D33" s="520"/>
      <c r="F33" s="175">
        <v>0</v>
      </c>
      <c r="H33" s="7" t="s">
        <v>75</v>
      </c>
      <c r="J33" s="185">
        <v>0</v>
      </c>
      <c r="K33" s="9">
        <f>F33*J33</f>
        <v>0</v>
      </c>
      <c r="L33" s="18">
        <f t="shared" si="5"/>
        <v>0</v>
      </c>
      <c r="M33" s="58"/>
      <c r="O33" s="56"/>
      <c r="P33" s="178">
        <v>0</v>
      </c>
      <c r="Q33" s="178">
        <v>0</v>
      </c>
      <c r="R33" s="178">
        <v>0</v>
      </c>
      <c r="S33" s="178">
        <v>0</v>
      </c>
      <c r="T33" s="178">
        <v>0</v>
      </c>
      <c r="U33" s="178">
        <v>0</v>
      </c>
      <c r="V33" s="178">
        <v>0</v>
      </c>
      <c r="W33" s="178">
        <v>0</v>
      </c>
      <c r="X33" s="178">
        <v>0</v>
      </c>
      <c r="Y33" s="178">
        <v>0</v>
      </c>
      <c r="Z33" s="178">
        <v>0</v>
      </c>
      <c r="AA33" s="178">
        <v>0</v>
      </c>
      <c r="AB33" s="16"/>
      <c r="AC33" s="45">
        <f>SUM(P33:AA33)</f>
        <v>0</v>
      </c>
    </row>
    <row r="34" spans="2:29" ht="15" customHeight="1" x14ac:dyDescent="0.25">
      <c r="B34" s="56"/>
      <c r="C34" s="519" t="s">
        <v>95</v>
      </c>
      <c r="D34" s="520"/>
      <c r="F34" s="175">
        <v>0</v>
      </c>
      <c r="H34" s="7" t="s">
        <v>75</v>
      </c>
      <c r="J34" s="185">
        <v>0</v>
      </c>
      <c r="K34" s="9">
        <f>F34*J34</f>
        <v>0</v>
      </c>
      <c r="L34" s="18">
        <f t="shared" si="5"/>
        <v>0</v>
      </c>
      <c r="M34" s="58"/>
      <c r="O34" s="56"/>
      <c r="P34" s="178">
        <v>0</v>
      </c>
      <c r="Q34" s="178">
        <v>0</v>
      </c>
      <c r="R34" s="178">
        <v>0</v>
      </c>
      <c r="S34" s="178">
        <v>0</v>
      </c>
      <c r="T34" s="178">
        <v>0</v>
      </c>
      <c r="U34" s="178">
        <v>0</v>
      </c>
      <c r="V34" s="178">
        <v>0</v>
      </c>
      <c r="W34" s="178">
        <v>0</v>
      </c>
      <c r="X34" s="178">
        <v>0</v>
      </c>
      <c r="Y34" s="178">
        <v>0</v>
      </c>
      <c r="Z34" s="178">
        <v>0</v>
      </c>
      <c r="AA34" s="178">
        <v>0</v>
      </c>
      <c r="AB34" s="16"/>
      <c r="AC34" s="45">
        <f>SUM(P34:AA34)</f>
        <v>0</v>
      </c>
    </row>
    <row r="35" spans="2:29" ht="15" customHeight="1" x14ac:dyDescent="0.25">
      <c r="B35" s="56"/>
      <c r="C35" s="519" t="s">
        <v>95</v>
      </c>
      <c r="D35" s="520"/>
      <c r="F35" s="175">
        <v>0</v>
      </c>
      <c r="H35" s="7" t="s">
        <v>75</v>
      </c>
      <c r="J35" s="185">
        <v>0</v>
      </c>
      <c r="K35" s="9">
        <f>F35*J35</f>
        <v>0</v>
      </c>
      <c r="L35" s="18">
        <f t="shared" si="5"/>
        <v>0</v>
      </c>
      <c r="M35" s="58"/>
      <c r="O35" s="56"/>
      <c r="P35" s="178">
        <v>0</v>
      </c>
      <c r="Q35" s="178">
        <v>0</v>
      </c>
      <c r="R35" s="178">
        <v>0</v>
      </c>
      <c r="S35" s="178">
        <v>0</v>
      </c>
      <c r="T35" s="178">
        <v>0</v>
      </c>
      <c r="U35" s="178">
        <v>0</v>
      </c>
      <c r="V35" s="178">
        <v>0</v>
      </c>
      <c r="W35" s="178">
        <v>0</v>
      </c>
      <c r="X35" s="178">
        <v>0</v>
      </c>
      <c r="Y35" s="178">
        <v>0</v>
      </c>
      <c r="Z35" s="178">
        <v>0</v>
      </c>
      <c r="AA35" s="178">
        <v>0</v>
      </c>
      <c r="AB35" s="16"/>
      <c r="AC35" s="45">
        <f>SUM(P35:AA35)</f>
        <v>0</v>
      </c>
    </row>
    <row r="36" spans="2:29" ht="5.0999999999999996" customHeight="1" thickBot="1" x14ac:dyDescent="0.3">
      <c r="B36" s="56"/>
      <c r="C36" s="10"/>
      <c r="D36" s="10"/>
      <c r="E36" s="10"/>
      <c r="F36" s="10"/>
      <c r="G36" s="10"/>
      <c r="H36" s="10"/>
      <c r="I36" s="10"/>
      <c r="J36" s="10"/>
      <c r="K36" s="10"/>
      <c r="L36" s="10"/>
      <c r="M36" s="58"/>
      <c r="O36" s="59"/>
      <c r="P36" s="6"/>
      <c r="Q36" s="6"/>
      <c r="R36" s="6"/>
      <c r="S36" s="6"/>
      <c r="T36" s="6"/>
      <c r="U36" s="6"/>
      <c r="V36" s="6"/>
      <c r="W36" s="6"/>
      <c r="X36" s="6"/>
      <c r="Y36" s="6"/>
      <c r="Z36" s="6"/>
      <c r="AA36" s="6"/>
      <c r="AB36" s="60"/>
    </row>
    <row r="37" spans="2:29" ht="15" customHeight="1" thickTop="1" thickBot="1" x14ac:dyDescent="0.3">
      <c r="B37" s="59"/>
      <c r="C37" s="6" t="s">
        <v>76</v>
      </c>
      <c r="D37" s="6"/>
      <c r="E37" s="6"/>
      <c r="F37" s="6"/>
      <c r="G37" s="6"/>
      <c r="H37" s="6"/>
      <c r="I37" s="6"/>
      <c r="J37" s="6"/>
      <c r="K37" s="65">
        <f>SUM(K31:K36)</f>
        <v>0</v>
      </c>
      <c r="L37" s="99">
        <f>SUM(L31:L36)</f>
        <v>0</v>
      </c>
      <c r="M37" s="60"/>
    </row>
    <row r="39" spans="2:29" ht="15" customHeight="1" thickBot="1" x14ac:dyDescent="0.3">
      <c r="C39" s="2" t="s">
        <v>43</v>
      </c>
      <c r="D39" s="5"/>
    </row>
    <row r="40" spans="2:29" ht="15" customHeight="1" x14ac:dyDescent="0.25">
      <c r="B40" s="51"/>
      <c r="C40" s="52"/>
      <c r="D40" s="52"/>
      <c r="E40" s="52"/>
      <c r="F40" s="54" t="s">
        <v>60</v>
      </c>
      <c r="G40" s="52"/>
      <c r="H40" s="52"/>
      <c r="I40" s="52"/>
      <c r="J40" s="53" t="s">
        <v>63</v>
      </c>
      <c r="K40" s="53" t="s">
        <v>65</v>
      </c>
      <c r="L40" s="53" t="s">
        <v>358</v>
      </c>
      <c r="M40" s="55"/>
      <c r="O40" s="51"/>
      <c r="P40" s="528" t="s">
        <v>141</v>
      </c>
      <c r="Q40" s="528"/>
      <c r="R40" s="528"/>
      <c r="S40" s="528"/>
      <c r="T40" s="528"/>
      <c r="U40" s="528"/>
      <c r="V40" s="528"/>
      <c r="W40" s="528"/>
      <c r="X40" s="528"/>
      <c r="Y40" s="528"/>
      <c r="Z40" s="528"/>
      <c r="AA40" s="528"/>
      <c r="AB40" s="71"/>
    </row>
    <row r="41" spans="2:29" ht="15" customHeight="1" x14ac:dyDescent="0.25">
      <c r="B41" s="56"/>
      <c r="C41" s="11"/>
      <c r="D41" s="11"/>
      <c r="E41" s="11"/>
      <c r="F41" s="72" t="s">
        <v>61</v>
      </c>
      <c r="G41" s="11"/>
      <c r="H41" s="72" t="s">
        <v>62</v>
      </c>
      <c r="I41" s="11"/>
      <c r="J41" s="57" t="s">
        <v>64</v>
      </c>
      <c r="K41" s="57" t="s">
        <v>61</v>
      </c>
      <c r="L41" s="57" t="s">
        <v>359</v>
      </c>
      <c r="M41" s="58"/>
      <c r="O41" s="56"/>
      <c r="P41" s="72" t="s">
        <v>102</v>
      </c>
      <c r="Q41" s="72" t="s">
        <v>103</v>
      </c>
      <c r="R41" s="72" t="s">
        <v>104</v>
      </c>
      <c r="S41" s="72" t="s">
        <v>105</v>
      </c>
      <c r="T41" s="72" t="s">
        <v>106</v>
      </c>
      <c r="U41" s="72" t="s">
        <v>107</v>
      </c>
      <c r="V41" s="72" t="s">
        <v>108</v>
      </c>
      <c r="W41" s="72" t="s">
        <v>109</v>
      </c>
      <c r="X41" s="72" t="s">
        <v>110</v>
      </c>
      <c r="Y41" s="72" t="s">
        <v>111</v>
      </c>
      <c r="Z41" s="72" t="s">
        <v>112</v>
      </c>
      <c r="AA41" s="72" t="s">
        <v>113</v>
      </c>
      <c r="AB41" s="73"/>
    </row>
    <row r="42" spans="2:29" ht="5.0999999999999996" customHeight="1" x14ac:dyDescent="0.25">
      <c r="B42" s="56"/>
      <c r="F42" s="63"/>
      <c r="H42" s="63"/>
      <c r="J42" s="64"/>
      <c r="K42" s="64"/>
      <c r="M42" s="58"/>
      <c r="O42" s="56"/>
      <c r="AB42" s="73"/>
    </row>
    <row r="43" spans="2:29" ht="15" customHeight="1" x14ac:dyDescent="0.25">
      <c r="B43" s="56"/>
      <c r="C43" s="519" t="s">
        <v>44</v>
      </c>
      <c r="D43" s="520"/>
      <c r="F43" s="175">
        <v>0</v>
      </c>
      <c r="H43" s="190" t="s">
        <v>44</v>
      </c>
      <c r="J43" s="185">
        <v>0</v>
      </c>
      <c r="K43" s="9">
        <f>F43*J43</f>
        <v>0</v>
      </c>
      <c r="L43" s="18">
        <f>K43*$K$6</f>
        <v>0</v>
      </c>
      <c r="M43" s="58"/>
      <c r="O43" s="56"/>
      <c r="P43" s="178">
        <v>0</v>
      </c>
      <c r="Q43" s="178">
        <v>0</v>
      </c>
      <c r="R43" s="178">
        <v>0</v>
      </c>
      <c r="S43" s="178">
        <v>0</v>
      </c>
      <c r="T43" s="178">
        <v>0</v>
      </c>
      <c r="U43" s="178">
        <v>0</v>
      </c>
      <c r="V43" s="178">
        <v>0</v>
      </c>
      <c r="W43" s="178">
        <v>0</v>
      </c>
      <c r="X43" s="178">
        <v>0</v>
      </c>
      <c r="Y43" s="178">
        <v>0</v>
      </c>
      <c r="Z43" s="178">
        <v>0</v>
      </c>
      <c r="AA43" s="178">
        <v>0</v>
      </c>
      <c r="AB43" s="16"/>
      <c r="AC43" s="45">
        <f>SUM(P43:AA43)</f>
        <v>0</v>
      </c>
    </row>
    <row r="44" spans="2:29" ht="15" customHeight="1" x14ac:dyDescent="0.25">
      <c r="B44" s="56"/>
      <c r="C44" s="187"/>
      <c r="D44" s="188" t="s">
        <v>45</v>
      </c>
      <c r="F44" s="175">
        <v>0</v>
      </c>
      <c r="H44" s="7" t="s">
        <v>4</v>
      </c>
      <c r="J44" s="185">
        <v>0</v>
      </c>
      <c r="K44" s="9">
        <f>F44*J44</f>
        <v>0</v>
      </c>
      <c r="L44" s="18">
        <f t="shared" ref="L44:L46" si="6">K44*$K$6</f>
        <v>0</v>
      </c>
      <c r="M44" s="58"/>
      <c r="O44" s="56"/>
      <c r="P44" s="178">
        <v>0</v>
      </c>
      <c r="Q44" s="178">
        <v>0</v>
      </c>
      <c r="R44" s="178">
        <v>0</v>
      </c>
      <c r="S44" s="178">
        <v>0</v>
      </c>
      <c r="T44" s="178">
        <v>0</v>
      </c>
      <c r="U44" s="178">
        <v>0</v>
      </c>
      <c r="V44" s="178">
        <v>0</v>
      </c>
      <c r="W44" s="178">
        <v>0</v>
      </c>
      <c r="X44" s="178">
        <v>0</v>
      </c>
      <c r="Y44" s="178">
        <v>0</v>
      </c>
      <c r="Z44" s="178">
        <v>0</v>
      </c>
      <c r="AA44" s="178">
        <v>0</v>
      </c>
      <c r="AB44" s="16"/>
      <c r="AC44" s="45">
        <f>SUM(P44:AA44)</f>
        <v>0</v>
      </c>
    </row>
    <row r="45" spans="2:29" ht="15" customHeight="1" x14ac:dyDescent="0.25">
      <c r="B45" s="56"/>
      <c r="C45" s="519" t="s">
        <v>44</v>
      </c>
      <c r="D45" s="520"/>
      <c r="F45" s="175">
        <v>0</v>
      </c>
      <c r="H45" s="190" t="s">
        <v>44</v>
      </c>
      <c r="J45" s="185">
        <v>0</v>
      </c>
      <c r="K45" s="9">
        <f>F45*J45</f>
        <v>0</v>
      </c>
      <c r="L45" s="18">
        <f t="shared" si="6"/>
        <v>0</v>
      </c>
      <c r="M45" s="58"/>
      <c r="O45" s="56"/>
      <c r="P45" s="178">
        <v>0</v>
      </c>
      <c r="Q45" s="178">
        <v>0</v>
      </c>
      <c r="R45" s="178">
        <v>0</v>
      </c>
      <c r="S45" s="178">
        <v>0</v>
      </c>
      <c r="T45" s="178">
        <v>0</v>
      </c>
      <c r="U45" s="178">
        <v>0</v>
      </c>
      <c r="V45" s="178">
        <v>0</v>
      </c>
      <c r="W45" s="178">
        <v>0</v>
      </c>
      <c r="X45" s="178">
        <v>0</v>
      </c>
      <c r="Y45" s="178">
        <v>0</v>
      </c>
      <c r="Z45" s="178">
        <v>0</v>
      </c>
      <c r="AA45" s="178">
        <v>0</v>
      </c>
      <c r="AB45" s="16"/>
      <c r="AC45" s="45">
        <f>SUM(P45:AA45)</f>
        <v>0</v>
      </c>
    </row>
    <row r="46" spans="2:29" ht="15" customHeight="1" x14ac:dyDescent="0.25">
      <c r="B46" s="56"/>
      <c r="C46" s="187"/>
      <c r="D46" s="189" t="s">
        <v>45</v>
      </c>
      <c r="F46" s="175">
        <v>0</v>
      </c>
      <c r="H46" s="7" t="s">
        <v>4</v>
      </c>
      <c r="J46" s="185">
        <v>0</v>
      </c>
      <c r="K46" s="9">
        <f>F46*J46</f>
        <v>0</v>
      </c>
      <c r="L46" s="18">
        <f t="shared" si="6"/>
        <v>0</v>
      </c>
      <c r="M46" s="58"/>
      <c r="O46" s="56"/>
      <c r="P46" s="178">
        <v>0</v>
      </c>
      <c r="Q46" s="178">
        <v>0</v>
      </c>
      <c r="R46" s="178">
        <v>0</v>
      </c>
      <c r="S46" s="178">
        <v>0</v>
      </c>
      <c r="T46" s="178">
        <v>0</v>
      </c>
      <c r="U46" s="178">
        <v>0</v>
      </c>
      <c r="V46" s="178">
        <v>0</v>
      </c>
      <c r="W46" s="178">
        <v>0</v>
      </c>
      <c r="X46" s="178">
        <v>0</v>
      </c>
      <c r="Y46" s="178">
        <v>0</v>
      </c>
      <c r="Z46" s="178">
        <v>0</v>
      </c>
      <c r="AA46" s="178">
        <v>0</v>
      </c>
      <c r="AB46" s="16"/>
      <c r="AC46" s="45">
        <f>SUM(P46:AA46)</f>
        <v>0</v>
      </c>
    </row>
    <row r="47" spans="2:29" ht="5.0999999999999996" customHeight="1" thickBot="1" x14ac:dyDescent="0.3">
      <c r="B47" s="56"/>
      <c r="C47" s="10"/>
      <c r="D47" s="10"/>
      <c r="E47" s="10"/>
      <c r="F47" s="10"/>
      <c r="G47" s="10"/>
      <c r="H47" s="10"/>
      <c r="I47" s="10"/>
      <c r="J47" s="10"/>
      <c r="K47" s="10"/>
      <c r="L47" s="10"/>
      <c r="M47" s="58"/>
      <c r="O47" s="59"/>
      <c r="P47" s="6"/>
      <c r="Q47" s="6"/>
      <c r="R47" s="6"/>
      <c r="S47" s="6"/>
      <c r="T47" s="6"/>
      <c r="U47" s="6"/>
      <c r="V47" s="6"/>
      <c r="W47" s="6"/>
      <c r="X47" s="6"/>
      <c r="Y47" s="6"/>
      <c r="Z47" s="6"/>
      <c r="AA47" s="6"/>
      <c r="AB47" s="60"/>
      <c r="AC47" s="45"/>
    </row>
    <row r="48" spans="2:29" ht="15" customHeight="1" thickTop="1" thickBot="1" x14ac:dyDescent="0.3">
      <c r="B48" s="59"/>
      <c r="C48" s="6" t="s">
        <v>76</v>
      </c>
      <c r="D48" s="6"/>
      <c r="E48" s="6"/>
      <c r="F48" s="6"/>
      <c r="G48" s="6"/>
      <c r="H48" s="6"/>
      <c r="I48" s="6"/>
      <c r="J48" s="6"/>
      <c r="K48" s="65">
        <f>SUM(K43:K47)</f>
        <v>0</v>
      </c>
      <c r="L48" s="99">
        <f>SUM(L43:L47)</f>
        <v>0</v>
      </c>
      <c r="M48" s="60"/>
    </row>
    <row r="50" spans="2:29" ht="15" customHeight="1" thickBot="1" x14ac:dyDescent="0.3">
      <c r="C50" s="2" t="s">
        <v>78</v>
      </c>
      <c r="D50" s="5"/>
    </row>
    <row r="51" spans="2:29" ht="15" customHeight="1" x14ac:dyDescent="0.25">
      <c r="B51" s="51"/>
      <c r="C51" s="52"/>
      <c r="D51" s="52"/>
      <c r="E51" s="52"/>
      <c r="F51" s="54" t="s">
        <v>60</v>
      </c>
      <c r="G51" s="52"/>
      <c r="H51" s="52"/>
      <c r="I51" s="54"/>
      <c r="J51" s="53" t="s">
        <v>63</v>
      </c>
      <c r="K51" s="53" t="s">
        <v>65</v>
      </c>
      <c r="L51" s="53" t="s">
        <v>358</v>
      </c>
      <c r="M51" s="55"/>
      <c r="O51" s="51"/>
      <c r="P51" s="528" t="s">
        <v>141</v>
      </c>
      <c r="Q51" s="528"/>
      <c r="R51" s="528"/>
      <c r="S51" s="528"/>
      <c r="T51" s="528"/>
      <c r="U51" s="528"/>
      <c r="V51" s="528"/>
      <c r="W51" s="528"/>
      <c r="X51" s="528"/>
      <c r="Y51" s="528"/>
      <c r="Z51" s="528"/>
      <c r="AA51" s="528"/>
      <c r="AB51" s="71"/>
    </row>
    <row r="52" spans="2:29" ht="15" customHeight="1" x14ac:dyDescent="0.25">
      <c r="B52" s="56"/>
      <c r="C52" s="11"/>
      <c r="D52" s="11"/>
      <c r="E52" s="11"/>
      <c r="F52" s="72" t="s">
        <v>61</v>
      </c>
      <c r="G52" s="11"/>
      <c r="H52" s="72" t="s">
        <v>62</v>
      </c>
      <c r="I52" s="11"/>
      <c r="J52" s="57" t="s">
        <v>64</v>
      </c>
      <c r="K52" s="57" t="s">
        <v>61</v>
      </c>
      <c r="L52" s="57" t="s">
        <v>359</v>
      </c>
      <c r="M52" s="58"/>
      <c r="O52" s="56"/>
      <c r="P52" s="72" t="s">
        <v>102</v>
      </c>
      <c r="Q52" s="72" t="s">
        <v>103</v>
      </c>
      <c r="R52" s="72" t="s">
        <v>104</v>
      </c>
      <c r="S52" s="72" t="s">
        <v>105</v>
      </c>
      <c r="T52" s="72" t="s">
        <v>106</v>
      </c>
      <c r="U52" s="72" t="s">
        <v>107</v>
      </c>
      <c r="V52" s="72" t="s">
        <v>108</v>
      </c>
      <c r="W52" s="72" t="s">
        <v>109</v>
      </c>
      <c r="X52" s="72" t="s">
        <v>110</v>
      </c>
      <c r="Y52" s="72" t="s">
        <v>111</v>
      </c>
      <c r="Z52" s="72" t="s">
        <v>112</v>
      </c>
      <c r="AA52" s="72" t="s">
        <v>113</v>
      </c>
      <c r="AB52" s="73"/>
    </row>
    <row r="53" spans="2:29" ht="5.0999999999999996" customHeight="1" x14ac:dyDescent="0.25">
      <c r="B53" s="56"/>
      <c r="F53" s="63"/>
      <c r="H53" s="63"/>
      <c r="J53" s="64"/>
      <c r="K53" s="64"/>
      <c r="M53" s="58"/>
      <c r="O53" s="56"/>
      <c r="AB53" s="73"/>
    </row>
    <row r="54" spans="2:29" ht="15" customHeight="1" x14ac:dyDescent="0.25">
      <c r="B54" s="56"/>
      <c r="C54" s="526" t="s">
        <v>95</v>
      </c>
      <c r="D54" s="526"/>
      <c r="F54" s="175">
        <v>0</v>
      </c>
      <c r="H54" s="7" t="s">
        <v>4</v>
      </c>
      <c r="J54" s="185">
        <v>0</v>
      </c>
      <c r="K54" s="9">
        <f>F54*J54</f>
        <v>0</v>
      </c>
      <c r="L54" s="18">
        <f>K54*$K$6</f>
        <v>0</v>
      </c>
      <c r="M54" s="58"/>
      <c r="O54" s="56"/>
      <c r="P54" s="178">
        <v>0</v>
      </c>
      <c r="Q54" s="178">
        <v>0</v>
      </c>
      <c r="R54" s="178">
        <v>0</v>
      </c>
      <c r="S54" s="178">
        <v>0</v>
      </c>
      <c r="T54" s="178">
        <v>0</v>
      </c>
      <c r="U54" s="178">
        <v>0</v>
      </c>
      <c r="V54" s="178">
        <v>0</v>
      </c>
      <c r="W54" s="178">
        <v>0</v>
      </c>
      <c r="X54" s="178">
        <v>0</v>
      </c>
      <c r="Y54" s="178">
        <v>0</v>
      </c>
      <c r="Z54" s="178">
        <v>0</v>
      </c>
      <c r="AA54" s="178">
        <v>0</v>
      </c>
      <c r="AB54" s="16"/>
      <c r="AC54" s="45">
        <f>SUM(P54:AA54)</f>
        <v>0</v>
      </c>
    </row>
    <row r="55" spans="2:29" ht="15" customHeight="1" x14ac:dyDescent="0.25">
      <c r="B55" s="56"/>
      <c r="C55" s="526" t="s">
        <v>95</v>
      </c>
      <c r="D55" s="526"/>
      <c r="F55" s="175">
        <v>0</v>
      </c>
      <c r="H55" s="7" t="s">
        <v>4</v>
      </c>
      <c r="J55" s="185">
        <v>0</v>
      </c>
      <c r="K55" s="9">
        <f>F55*J55</f>
        <v>0</v>
      </c>
      <c r="L55" s="18">
        <f t="shared" ref="L55:L58" si="7">K55*$K$6</f>
        <v>0</v>
      </c>
      <c r="M55" s="58"/>
      <c r="O55" s="56"/>
      <c r="P55" s="178">
        <v>0</v>
      </c>
      <c r="Q55" s="178">
        <v>0</v>
      </c>
      <c r="R55" s="178">
        <v>0</v>
      </c>
      <c r="S55" s="178">
        <v>0</v>
      </c>
      <c r="T55" s="178">
        <v>0</v>
      </c>
      <c r="U55" s="178">
        <v>0</v>
      </c>
      <c r="V55" s="178">
        <v>0</v>
      </c>
      <c r="W55" s="178">
        <v>0</v>
      </c>
      <c r="X55" s="178">
        <v>0</v>
      </c>
      <c r="Y55" s="178">
        <v>0</v>
      </c>
      <c r="Z55" s="178">
        <v>0</v>
      </c>
      <c r="AA55" s="178">
        <v>0</v>
      </c>
      <c r="AB55" s="16"/>
      <c r="AC55" s="45">
        <f>SUM(P55:AA55)</f>
        <v>0</v>
      </c>
    </row>
    <row r="56" spans="2:29" ht="15" customHeight="1" x14ac:dyDescent="0.25">
      <c r="B56" s="56"/>
      <c r="C56" s="526" t="s">
        <v>95</v>
      </c>
      <c r="D56" s="526"/>
      <c r="F56" s="175">
        <v>0</v>
      </c>
      <c r="H56" s="7" t="s">
        <v>4</v>
      </c>
      <c r="J56" s="185">
        <v>0</v>
      </c>
      <c r="K56" s="9">
        <f>F56*J56</f>
        <v>0</v>
      </c>
      <c r="L56" s="18">
        <f t="shared" si="7"/>
        <v>0</v>
      </c>
      <c r="M56" s="58"/>
      <c r="O56" s="56"/>
      <c r="P56" s="178">
        <v>0</v>
      </c>
      <c r="Q56" s="178">
        <v>0</v>
      </c>
      <c r="R56" s="178">
        <v>0</v>
      </c>
      <c r="S56" s="178">
        <v>0</v>
      </c>
      <c r="T56" s="178">
        <v>0</v>
      </c>
      <c r="U56" s="178">
        <v>0</v>
      </c>
      <c r="V56" s="178">
        <v>0</v>
      </c>
      <c r="W56" s="178">
        <v>0</v>
      </c>
      <c r="X56" s="178">
        <v>0</v>
      </c>
      <c r="Y56" s="178">
        <v>0</v>
      </c>
      <c r="Z56" s="178">
        <v>0</v>
      </c>
      <c r="AA56" s="178">
        <v>0</v>
      </c>
      <c r="AB56" s="16"/>
      <c r="AC56" s="45">
        <f>SUM(P56:AA56)</f>
        <v>0</v>
      </c>
    </row>
    <row r="57" spans="2:29" ht="15" customHeight="1" x14ac:dyDescent="0.25">
      <c r="B57" s="56"/>
      <c r="C57" s="526" t="s">
        <v>95</v>
      </c>
      <c r="D57" s="526"/>
      <c r="F57" s="175">
        <v>0</v>
      </c>
      <c r="H57" s="7" t="s">
        <v>4</v>
      </c>
      <c r="J57" s="185">
        <v>0</v>
      </c>
      <c r="K57" s="9">
        <f>F57*J57</f>
        <v>0</v>
      </c>
      <c r="L57" s="18">
        <f t="shared" si="7"/>
        <v>0</v>
      </c>
      <c r="M57" s="58"/>
      <c r="O57" s="56"/>
      <c r="P57" s="178">
        <v>0</v>
      </c>
      <c r="Q57" s="178">
        <v>0</v>
      </c>
      <c r="R57" s="178">
        <v>0</v>
      </c>
      <c r="S57" s="178">
        <v>0</v>
      </c>
      <c r="T57" s="178">
        <v>0</v>
      </c>
      <c r="U57" s="178">
        <v>0</v>
      </c>
      <c r="V57" s="178">
        <v>0</v>
      </c>
      <c r="W57" s="178">
        <v>0</v>
      </c>
      <c r="X57" s="178">
        <v>0</v>
      </c>
      <c r="Y57" s="178">
        <v>0</v>
      </c>
      <c r="Z57" s="178">
        <v>0</v>
      </c>
      <c r="AA57" s="178">
        <v>0</v>
      </c>
      <c r="AB57" s="16"/>
      <c r="AC57" s="45">
        <f>SUM(P57:AA57)</f>
        <v>0</v>
      </c>
    </row>
    <row r="58" spans="2:29" ht="15" customHeight="1" x14ac:dyDescent="0.25">
      <c r="B58" s="56"/>
      <c r="C58" s="526" t="s">
        <v>95</v>
      </c>
      <c r="D58" s="526"/>
      <c r="F58" s="175">
        <v>0</v>
      </c>
      <c r="H58" s="7" t="s">
        <v>4</v>
      </c>
      <c r="J58" s="185">
        <v>0</v>
      </c>
      <c r="K58" s="9">
        <f>F58*J58</f>
        <v>0</v>
      </c>
      <c r="L58" s="18">
        <f t="shared" si="7"/>
        <v>0</v>
      </c>
      <c r="M58" s="58"/>
      <c r="O58" s="56"/>
      <c r="P58" s="178">
        <v>0</v>
      </c>
      <c r="Q58" s="178">
        <v>0</v>
      </c>
      <c r="R58" s="178">
        <v>0</v>
      </c>
      <c r="S58" s="178">
        <v>0</v>
      </c>
      <c r="T58" s="178">
        <v>0</v>
      </c>
      <c r="U58" s="178">
        <v>0</v>
      </c>
      <c r="V58" s="178">
        <v>0</v>
      </c>
      <c r="W58" s="178">
        <v>0</v>
      </c>
      <c r="X58" s="178">
        <v>0</v>
      </c>
      <c r="Y58" s="178">
        <v>0</v>
      </c>
      <c r="Z58" s="178">
        <v>0</v>
      </c>
      <c r="AA58" s="178">
        <v>0</v>
      </c>
      <c r="AB58" s="16"/>
      <c r="AC58" s="45">
        <f>SUM(P58:AA58)</f>
        <v>0</v>
      </c>
    </row>
    <row r="59" spans="2:29" ht="5.0999999999999996" customHeight="1" thickBot="1" x14ac:dyDescent="0.3">
      <c r="B59" s="56"/>
      <c r="C59" s="10"/>
      <c r="D59" s="10"/>
      <c r="E59" s="10"/>
      <c r="F59" s="10"/>
      <c r="G59" s="10"/>
      <c r="H59" s="10"/>
      <c r="I59" s="10"/>
      <c r="J59" s="10"/>
      <c r="K59" s="10"/>
      <c r="L59" s="10"/>
      <c r="M59" s="58"/>
      <c r="O59" s="59"/>
      <c r="P59" s="6"/>
      <c r="Q59" s="6"/>
      <c r="R59" s="6"/>
      <c r="S59" s="6"/>
      <c r="T59" s="6"/>
      <c r="U59" s="6"/>
      <c r="V59" s="6"/>
      <c r="W59" s="6"/>
      <c r="X59" s="6"/>
      <c r="Y59" s="6"/>
      <c r="Z59" s="6"/>
      <c r="AA59" s="6"/>
      <c r="AB59" s="60"/>
    </row>
    <row r="60" spans="2:29" ht="15" customHeight="1" thickTop="1" thickBot="1" x14ac:dyDescent="0.3">
      <c r="B60" s="59"/>
      <c r="C60" s="6" t="s">
        <v>76</v>
      </c>
      <c r="D60" s="6"/>
      <c r="E60" s="6"/>
      <c r="F60" s="6"/>
      <c r="G60" s="6"/>
      <c r="H60" s="6"/>
      <c r="I60" s="6"/>
      <c r="J60" s="6"/>
      <c r="K60" s="65">
        <f>SUM(K54:K59)</f>
        <v>0</v>
      </c>
      <c r="L60" s="99">
        <f>SUM(L54:L59)</f>
        <v>0</v>
      </c>
      <c r="M60" s="60"/>
    </row>
    <row r="62" spans="2:29" ht="15" customHeight="1" thickBot="1" x14ac:dyDescent="0.3">
      <c r="C62" s="2" t="s">
        <v>46</v>
      </c>
      <c r="D62" s="5"/>
    </row>
    <row r="63" spans="2:29" ht="15" customHeight="1" x14ac:dyDescent="0.25">
      <c r="B63" s="51"/>
      <c r="C63" s="52"/>
      <c r="D63" s="52"/>
      <c r="E63" s="52"/>
      <c r="F63" s="52"/>
      <c r="G63" s="52"/>
      <c r="H63" s="52"/>
      <c r="I63" s="52"/>
      <c r="J63" s="53" t="s">
        <v>66</v>
      </c>
      <c r="K63" s="53" t="s">
        <v>65</v>
      </c>
      <c r="L63" s="53" t="s">
        <v>358</v>
      </c>
      <c r="M63" s="55"/>
      <c r="O63" s="51"/>
      <c r="P63" s="528" t="s">
        <v>141</v>
      </c>
      <c r="Q63" s="528"/>
      <c r="R63" s="528"/>
      <c r="S63" s="528"/>
      <c r="T63" s="528"/>
      <c r="U63" s="528"/>
      <c r="V63" s="528"/>
      <c r="W63" s="528"/>
      <c r="X63" s="528"/>
      <c r="Y63" s="528"/>
      <c r="Z63" s="528"/>
      <c r="AA63" s="528"/>
      <c r="AB63" s="71"/>
    </row>
    <row r="64" spans="2:29" ht="15" customHeight="1" x14ac:dyDescent="0.25">
      <c r="B64" s="56"/>
      <c r="C64" s="523"/>
      <c r="D64" s="523"/>
      <c r="E64" s="11"/>
      <c r="F64" s="11"/>
      <c r="G64" s="11"/>
      <c r="H64" s="11"/>
      <c r="I64" s="11"/>
      <c r="J64" s="57" t="s">
        <v>116</v>
      </c>
      <c r="K64" s="57" t="s">
        <v>61</v>
      </c>
      <c r="L64" s="57" t="s">
        <v>359</v>
      </c>
      <c r="M64" s="58"/>
      <c r="O64" s="56"/>
      <c r="P64" s="72" t="s">
        <v>102</v>
      </c>
      <c r="Q64" s="72" t="s">
        <v>103</v>
      </c>
      <c r="R64" s="72" t="s">
        <v>104</v>
      </c>
      <c r="S64" s="72" t="s">
        <v>105</v>
      </c>
      <c r="T64" s="72" t="s">
        <v>106</v>
      </c>
      <c r="U64" s="72" t="s">
        <v>107</v>
      </c>
      <c r="V64" s="72" t="s">
        <v>108</v>
      </c>
      <c r="W64" s="72" t="s">
        <v>109</v>
      </c>
      <c r="X64" s="72" t="s">
        <v>110</v>
      </c>
      <c r="Y64" s="72" t="s">
        <v>111</v>
      </c>
      <c r="Z64" s="72" t="s">
        <v>112</v>
      </c>
      <c r="AA64" s="72" t="s">
        <v>113</v>
      </c>
      <c r="AB64" s="73"/>
    </row>
    <row r="65" spans="2:29" ht="5.0999999999999996" customHeight="1" x14ac:dyDescent="0.25">
      <c r="B65" s="56"/>
      <c r="J65" s="64"/>
      <c r="K65" s="64"/>
      <c r="M65" s="58"/>
      <c r="O65" s="56"/>
      <c r="AB65" s="73"/>
    </row>
    <row r="66" spans="2:29" ht="15" customHeight="1" x14ac:dyDescent="0.25">
      <c r="B66" s="56"/>
      <c r="C66" s="521" t="s">
        <v>269</v>
      </c>
      <c r="D66" s="521"/>
      <c r="E66" s="521"/>
      <c r="F66" s="521"/>
      <c r="J66" s="531" t="s">
        <v>131</v>
      </c>
      <c r="K66" s="532"/>
      <c r="L66" s="18"/>
      <c r="M66" s="58"/>
      <c r="O66" s="56"/>
      <c r="AB66" s="73"/>
    </row>
    <row r="67" spans="2:29" ht="5.0999999999999996" customHeight="1" x14ac:dyDescent="0.25">
      <c r="B67" s="56"/>
      <c r="J67" s="64"/>
      <c r="K67" s="64"/>
      <c r="L67" s="64"/>
      <c r="M67" s="58"/>
      <c r="O67" s="56"/>
      <c r="AB67" s="73"/>
    </row>
    <row r="68" spans="2:29" ht="15" customHeight="1" x14ac:dyDescent="0.25">
      <c r="B68" s="56"/>
      <c r="C68" s="4" t="s">
        <v>270</v>
      </c>
      <c r="J68" s="531" t="s">
        <v>120</v>
      </c>
      <c r="K68" s="532"/>
      <c r="L68" s="92"/>
      <c r="M68" s="58"/>
      <c r="O68" s="56"/>
      <c r="AB68" s="73"/>
    </row>
    <row r="69" spans="2:29" ht="5.0999999999999996" customHeight="1" x14ac:dyDescent="0.25">
      <c r="B69" s="56"/>
      <c r="J69" s="64"/>
      <c r="K69" s="64"/>
      <c r="L69" s="64"/>
      <c r="M69" s="58"/>
      <c r="O69" s="56"/>
      <c r="AB69" s="73"/>
    </row>
    <row r="70" spans="2:29" ht="15" customHeight="1" x14ac:dyDescent="0.25">
      <c r="B70" s="56"/>
      <c r="C70" s="4" t="s">
        <v>73</v>
      </c>
      <c r="K70" s="9">
        <f t="shared" ref="K70:K73" si="8">IF(L71&gt;0,L71/$K$6,0)</f>
        <v>0</v>
      </c>
      <c r="L70" s="177">
        <v>0</v>
      </c>
      <c r="M70" s="58"/>
      <c r="O70" s="56"/>
      <c r="P70" s="178">
        <v>0</v>
      </c>
      <c r="Q70" s="178">
        <v>0</v>
      </c>
      <c r="R70" s="178">
        <v>0</v>
      </c>
      <c r="S70" s="178">
        <v>0</v>
      </c>
      <c r="T70" s="178">
        <v>0</v>
      </c>
      <c r="U70" s="178">
        <v>0</v>
      </c>
      <c r="V70" s="178">
        <v>0</v>
      </c>
      <c r="W70" s="178">
        <v>0</v>
      </c>
      <c r="X70" s="178">
        <v>0</v>
      </c>
      <c r="Y70" s="178">
        <v>0</v>
      </c>
      <c r="Z70" s="178">
        <v>0</v>
      </c>
      <c r="AA70" s="178">
        <v>0</v>
      </c>
      <c r="AB70" s="16"/>
      <c r="AC70" s="45">
        <f>SUM(P70:AA70)</f>
        <v>0</v>
      </c>
    </row>
    <row r="71" spans="2:29" ht="15" customHeight="1" x14ac:dyDescent="0.25">
      <c r="B71" s="56"/>
      <c r="C71" s="4" t="s">
        <v>360</v>
      </c>
      <c r="K71" s="9">
        <f t="shared" si="8"/>
        <v>0</v>
      </c>
      <c r="L71" s="177">
        <v>0</v>
      </c>
      <c r="M71" s="58"/>
      <c r="O71" s="56"/>
      <c r="P71" s="178">
        <v>0</v>
      </c>
      <c r="Q71" s="178">
        <v>0</v>
      </c>
      <c r="R71" s="178">
        <v>0</v>
      </c>
      <c r="S71" s="178">
        <v>0</v>
      </c>
      <c r="T71" s="178">
        <v>0</v>
      </c>
      <c r="U71" s="178">
        <v>0</v>
      </c>
      <c r="V71" s="178">
        <v>0</v>
      </c>
      <c r="W71" s="178">
        <v>0</v>
      </c>
      <c r="X71" s="178">
        <v>0</v>
      </c>
      <c r="Y71" s="178">
        <v>0</v>
      </c>
      <c r="Z71" s="178">
        <v>0</v>
      </c>
      <c r="AA71" s="178">
        <v>0</v>
      </c>
      <c r="AB71" s="16"/>
      <c r="AC71" s="45">
        <f>SUM(P71:AA71)</f>
        <v>0</v>
      </c>
    </row>
    <row r="72" spans="2:29" ht="15" customHeight="1" x14ac:dyDescent="0.25">
      <c r="B72" s="56"/>
      <c r="C72" s="4" t="s">
        <v>74</v>
      </c>
      <c r="K72" s="9">
        <f t="shared" si="8"/>
        <v>0</v>
      </c>
      <c r="L72" s="177">
        <v>0</v>
      </c>
      <c r="M72" s="58"/>
      <c r="O72" s="56"/>
      <c r="P72" s="178">
        <v>0</v>
      </c>
      <c r="Q72" s="178">
        <v>0</v>
      </c>
      <c r="R72" s="178">
        <v>0</v>
      </c>
      <c r="S72" s="178">
        <v>0</v>
      </c>
      <c r="T72" s="178">
        <v>0</v>
      </c>
      <c r="U72" s="178">
        <v>0</v>
      </c>
      <c r="V72" s="178">
        <v>0</v>
      </c>
      <c r="W72" s="178">
        <v>0</v>
      </c>
      <c r="X72" s="178">
        <v>0</v>
      </c>
      <c r="Y72" s="178">
        <v>0</v>
      </c>
      <c r="Z72" s="178">
        <v>0</v>
      </c>
      <c r="AA72" s="178">
        <v>0</v>
      </c>
      <c r="AB72" s="16"/>
      <c r="AC72" s="45">
        <f>SUM(P72:AA72)</f>
        <v>0</v>
      </c>
    </row>
    <row r="73" spans="2:29" ht="15" customHeight="1" x14ac:dyDescent="0.25">
      <c r="B73" s="56"/>
      <c r="C73" s="4" t="s">
        <v>47</v>
      </c>
      <c r="K73" s="9">
        <f t="shared" si="8"/>
        <v>0</v>
      </c>
      <c r="L73" s="177">
        <v>0</v>
      </c>
      <c r="M73" s="58"/>
      <c r="O73" s="56"/>
      <c r="P73" s="178">
        <v>0</v>
      </c>
      <c r="Q73" s="178">
        <v>0</v>
      </c>
      <c r="R73" s="178">
        <v>0</v>
      </c>
      <c r="S73" s="178">
        <v>0</v>
      </c>
      <c r="T73" s="178">
        <v>0</v>
      </c>
      <c r="U73" s="178">
        <v>0</v>
      </c>
      <c r="V73" s="178">
        <v>0</v>
      </c>
      <c r="W73" s="178">
        <v>0</v>
      </c>
      <c r="X73" s="178">
        <v>0</v>
      </c>
      <c r="Y73" s="178">
        <v>0</v>
      </c>
      <c r="Z73" s="178">
        <v>0</v>
      </c>
      <c r="AA73" s="178">
        <v>0</v>
      </c>
      <c r="AB73" s="16"/>
      <c r="AC73" s="45">
        <f>SUM(P73:AA73)</f>
        <v>0</v>
      </c>
    </row>
    <row r="74" spans="2:29" ht="5.0999999999999996" customHeight="1" thickBot="1" x14ac:dyDescent="0.3">
      <c r="B74" s="56"/>
      <c r="C74" s="10"/>
      <c r="D74" s="10"/>
      <c r="E74" s="10"/>
      <c r="F74" s="10"/>
      <c r="G74" s="10"/>
      <c r="H74" s="10"/>
      <c r="I74" s="10"/>
      <c r="J74" s="10"/>
      <c r="K74" s="10"/>
      <c r="L74" s="10"/>
      <c r="M74" s="58"/>
      <c r="O74" s="56"/>
      <c r="P74" s="20"/>
      <c r="Q74" s="20"/>
      <c r="R74" s="20"/>
      <c r="S74" s="20"/>
      <c r="T74" s="20"/>
      <c r="U74" s="20"/>
      <c r="V74" s="20"/>
      <c r="W74" s="20"/>
      <c r="X74" s="20"/>
      <c r="Y74" s="20"/>
      <c r="Z74" s="20"/>
      <c r="AA74" s="20"/>
      <c r="AB74" s="58"/>
    </row>
    <row r="75" spans="2:29" ht="15" customHeight="1" thickTop="1" x14ac:dyDescent="0.25">
      <c r="B75" s="56"/>
      <c r="C75" s="4" t="s">
        <v>76</v>
      </c>
      <c r="K75" s="8">
        <f>SUM(K70:K74)</f>
        <v>0</v>
      </c>
      <c r="L75" s="77">
        <f>SUM(L70:L74)</f>
        <v>0</v>
      </c>
      <c r="M75" s="58"/>
      <c r="O75" s="56"/>
      <c r="P75" s="20"/>
      <c r="Q75" s="20"/>
      <c r="R75" s="20"/>
      <c r="S75" s="20"/>
      <c r="T75" s="20"/>
      <c r="U75" s="20"/>
      <c r="V75" s="20"/>
      <c r="W75" s="20"/>
      <c r="X75" s="20"/>
      <c r="Y75" s="20"/>
      <c r="Z75" s="20"/>
      <c r="AA75" s="20"/>
      <c r="AB75" s="58"/>
    </row>
    <row r="76" spans="2:29" ht="15" customHeight="1" x14ac:dyDescent="0.25">
      <c r="B76" s="56"/>
      <c r="M76" s="58"/>
      <c r="O76" s="56"/>
      <c r="P76" s="20"/>
      <c r="Q76" s="20"/>
      <c r="R76" s="20"/>
      <c r="S76" s="20"/>
      <c r="T76" s="20"/>
      <c r="U76" s="20"/>
      <c r="V76" s="20"/>
      <c r="W76" s="20"/>
      <c r="X76" s="20"/>
      <c r="Y76" s="20"/>
      <c r="Z76" s="20"/>
      <c r="AA76" s="20"/>
      <c r="AB76" s="58"/>
    </row>
    <row r="77" spans="2:29" ht="15" customHeight="1" x14ac:dyDescent="0.25">
      <c r="B77" s="56"/>
      <c r="C77" s="5"/>
      <c r="D77" s="5"/>
      <c r="F77" s="7" t="s">
        <v>117</v>
      </c>
      <c r="H77" s="7" t="s">
        <v>70</v>
      </c>
      <c r="J77" s="7"/>
      <c r="K77" s="76" t="s">
        <v>65</v>
      </c>
      <c r="L77" s="76" t="s">
        <v>358</v>
      </c>
      <c r="M77" s="58"/>
      <c r="O77" s="56"/>
      <c r="P77" s="20"/>
      <c r="Q77" s="20"/>
      <c r="R77" s="20"/>
      <c r="S77" s="20"/>
      <c r="T77" s="20"/>
      <c r="U77" s="20"/>
      <c r="V77" s="20"/>
      <c r="W77" s="20"/>
      <c r="X77" s="20"/>
      <c r="Y77" s="20"/>
      <c r="Z77" s="20"/>
      <c r="AA77" s="20"/>
      <c r="AB77" s="58"/>
    </row>
    <row r="78" spans="2:29" ht="15" customHeight="1" x14ac:dyDescent="0.25">
      <c r="B78" s="56"/>
      <c r="C78" s="11"/>
      <c r="D78" s="11"/>
      <c r="E78" s="11"/>
      <c r="F78" s="72" t="s">
        <v>72</v>
      </c>
      <c r="G78" s="11"/>
      <c r="H78" s="72" t="s">
        <v>71</v>
      </c>
      <c r="I78" s="11"/>
      <c r="J78" s="72"/>
      <c r="K78" s="57" t="s">
        <v>61</v>
      </c>
      <c r="L78" s="57" t="s">
        <v>359</v>
      </c>
      <c r="M78" s="58"/>
      <c r="O78" s="56"/>
      <c r="P78" s="20"/>
      <c r="Q78" s="20"/>
      <c r="R78" s="20"/>
      <c r="S78" s="20"/>
      <c r="T78" s="20"/>
      <c r="U78" s="20"/>
      <c r="V78" s="20"/>
      <c r="W78" s="20"/>
      <c r="X78" s="20"/>
      <c r="Y78" s="20"/>
      <c r="Z78" s="20"/>
      <c r="AA78" s="20"/>
      <c r="AB78" s="58"/>
    </row>
    <row r="79" spans="2:29" ht="5.0999999999999996" customHeight="1" x14ac:dyDescent="0.25">
      <c r="B79" s="56"/>
      <c r="F79" s="63"/>
      <c r="H79" s="63"/>
      <c r="J79" s="63"/>
      <c r="K79" s="64"/>
      <c r="M79" s="58"/>
      <c r="O79" s="56"/>
      <c r="P79" s="20"/>
      <c r="Q79" s="20"/>
      <c r="R79" s="20"/>
      <c r="S79" s="20"/>
      <c r="T79" s="20"/>
      <c r="U79" s="20"/>
      <c r="V79" s="20"/>
      <c r="W79" s="20"/>
      <c r="X79" s="20"/>
      <c r="Y79" s="20"/>
      <c r="Z79" s="20"/>
      <c r="AA79" s="20"/>
      <c r="AB79" s="58"/>
    </row>
    <row r="80" spans="2:29" ht="15" customHeight="1" x14ac:dyDescent="0.25">
      <c r="B80" s="56"/>
      <c r="C80" s="521" t="s">
        <v>79</v>
      </c>
      <c r="D80" s="521"/>
      <c r="F80" s="175">
        <v>0</v>
      </c>
      <c r="H80" s="185">
        <v>0</v>
      </c>
      <c r="J80" s="8"/>
      <c r="K80" s="9">
        <f>IF(L81&gt;0,L81/$K$6,0)</f>
        <v>0</v>
      </c>
      <c r="L80" s="18">
        <f>F80*H80</f>
        <v>0</v>
      </c>
      <c r="M80" s="58"/>
      <c r="O80" s="56"/>
      <c r="P80" s="178">
        <v>0</v>
      </c>
      <c r="Q80" s="178">
        <v>0</v>
      </c>
      <c r="R80" s="178">
        <v>0</v>
      </c>
      <c r="S80" s="178">
        <v>0</v>
      </c>
      <c r="T80" s="178">
        <v>0</v>
      </c>
      <c r="U80" s="178">
        <v>0</v>
      </c>
      <c r="V80" s="178">
        <v>0</v>
      </c>
      <c r="W80" s="178">
        <v>0</v>
      </c>
      <c r="X80" s="178">
        <v>0</v>
      </c>
      <c r="Y80" s="178">
        <v>0</v>
      </c>
      <c r="Z80" s="178">
        <v>0</v>
      </c>
      <c r="AA80" s="178">
        <v>0</v>
      </c>
      <c r="AB80" s="16"/>
      <c r="AC80" s="45">
        <f>SUM(P80:AA80)</f>
        <v>0</v>
      </c>
    </row>
    <row r="81" spans="2:29" ht="5.0999999999999996" customHeight="1" thickBot="1" x14ac:dyDescent="0.3">
      <c r="B81" s="59"/>
      <c r="C81" s="6"/>
      <c r="D81" s="6"/>
      <c r="E81" s="6"/>
      <c r="F81" s="6"/>
      <c r="G81" s="6"/>
      <c r="H81" s="6"/>
      <c r="I81" s="6"/>
      <c r="J81" s="6"/>
      <c r="K81" s="6"/>
      <c r="L81" s="6"/>
      <c r="M81" s="60"/>
      <c r="O81" s="59"/>
      <c r="P81" s="6"/>
      <c r="Q81" s="6"/>
      <c r="R81" s="6"/>
      <c r="S81" s="6"/>
      <c r="T81" s="6"/>
      <c r="U81" s="6"/>
      <c r="V81" s="6"/>
      <c r="W81" s="6"/>
      <c r="X81" s="6"/>
      <c r="Y81" s="6"/>
      <c r="Z81" s="6"/>
      <c r="AA81" s="6"/>
      <c r="AB81" s="60"/>
    </row>
    <row r="83" spans="2:29" ht="15" customHeight="1" thickBot="1" x14ac:dyDescent="0.3">
      <c r="C83" s="2" t="s">
        <v>48</v>
      </c>
      <c r="D83" s="5"/>
    </row>
    <row r="84" spans="2:29" ht="15" customHeight="1" x14ac:dyDescent="0.25">
      <c r="B84" s="51"/>
      <c r="C84" s="52"/>
      <c r="D84" s="52"/>
      <c r="E84" s="52"/>
      <c r="F84" s="53" t="s">
        <v>60</v>
      </c>
      <c r="G84" s="52"/>
      <c r="H84" s="53"/>
      <c r="I84" s="52"/>
      <c r="J84" s="53" t="s">
        <v>63</v>
      </c>
      <c r="K84" s="53" t="s">
        <v>65</v>
      </c>
      <c r="L84" s="53" t="s">
        <v>358</v>
      </c>
      <c r="M84" s="55"/>
      <c r="O84" s="51"/>
      <c r="P84" s="528" t="s">
        <v>141</v>
      </c>
      <c r="Q84" s="528"/>
      <c r="R84" s="528"/>
      <c r="S84" s="528"/>
      <c r="T84" s="528"/>
      <c r="U84" s="528"/>
      <c r="V84" s="528"/>
      <c r="W84" s="528"/>
      <c r="X84" s="528"/>
      <c r="Y84" s="528"/>
      <c r="Z84" s="528"/>
      <c r="AA84" s="528"/>
      <c r="AB84" s="71"/>
    </row>
    <row r="85" spans="2:29" ht="15" customHeight="1" x14ac:dyDescent="0.25">
      <c r="B85" s="56"/>
      <c r="C85" s="11"/>
      <c r="D85" s="11"/>
      <c r="E85" s="11"/>
      <c r="F85" s="57" t="s">
        <v>61</v>
      </c>
      <c r="G85" s="11"/>
      <c r="H85" s="72" t="s">
        <v>62</v>
      </c>
      <c r="I85" s="11"/>
      <c r="J85" s="57" t="s">
        <v>64</v>
      </c>
      <c r="K85" s="57" t="s">
        <v>61</v>
      </c>
      <c r="L85" s="57" t="s">
        <v>359</v>
      </c>
      <c r="M85" s="58"/>
      <c r="O85" s="56"/>
      <c r="P85" s="72" t="s">
        <v>102</v>
      </c>
      <c r="Q85" s="72" t="s">
        <v>103</v>
      </c>
      <c r="R85" s="72" t="s">
        <v>104</v>
      </c>
      <c r="S85" s="72" t="s">
        <v>105</v>
      </c>
      <c r="T85" s="72" t="s">
        <v>106</v>
      </c>
      <c r="U85" s="72" t="s">
        <v>107</v>
      </c>
      <c r="V85" s="72" t="s">
        <v>108</v>
      </c>
      <c r="W85" s="72" t="s">
        <v>109</v>
      </c>
      <c r="X85" s="72" t="s">
        <v>110</v>
      </c>
      <c r="Y85" s="72" t="s">
        <v>111</v>
      </c>
      <c r="Z85" s="72" t="s">
        <v>112</v>
      </c>
      <c r="AA85" s="72" t="s">
        <v>113</v>
      </c>
      <c r="AB85" s="73"/>
    </row>
    <row r="86" spans="2:29" ht="5.0999999999999996" customHeight="1" x14ac:dyDescent="0.25">
      <c r="B86" s="56"/>
      <c r="F86" s="64"/>
      <c r="H86" s="63"/>
      <c r="J86" s="64"/>
      <c r="K86" s="64"/>
      <c r="M86" s="58"/>
      <c r="O86" s="56"/>
      <c r="AB86" s="73"/>
    </row>
    <row r="87" spans="2:29" ht="15" customHeight="1" x14ac:dyDescent="0.25">
      <c r="B87" s="56"/>
      <c r="C87" s="524" t="s">
        <v>279</v>
      </c>
      <c r="D87" s="525"/>
      <c r="F87" s="64"/>
      <c r="H87" s="63"/>
      <c r="J87" s="64"/>
      <c r="K87" s="64"/>
      <c r="L87" s="18"/>
      <c r="M87" s="58"/>
      <c r="O87" s="56"/>
      <c r="P87" s="20"/>
      <c r="Q87" s="20"/>
      <c r="R87" s="20"/>
      <c r="S87" s="20"/>
      <c r="T87" s="20"/>
      <c r="U87" s="20"/>
      <c r="V87" s="20"/>
      <c r="W87" s="20"/>
      <c r="X87" s="20"/>
      <c r="Y87" s="20"/>
      <c r="Z87" s="20"/>
      <c r="AA87" s="20"/>
      <c r="AB87" s="73"/>
    </row>
    <row r="88" spans="2:29" ht="15" customHeight="1" x14ac:dyDescent="0.25">
      <c r="B88" s="56"/>
      <c r="C88" s="526" t="s">
        <v>48</v>
      </c>
      <c r="D88" s="526"/>
      <c r="F88" s="175">
        <v>1</v>
      </c>
      <c r="H88" s="190" t="s">
        <v>350</v>
      </c>
      <c r="J88" s="185">
        <v>0</v>
      </c>
      <c r="K88" s="88">
        <f>F88*J88</f>
        <v>0</v>
      </c>
      <c r="L88" s="18">
        <f t="shared" ref="L88:L89" si="9">K88*$K$6</f>
        <v>0</v>
      </c>
      <c r="M88" s="58"/>
      <c r="O88" s="56"/>
      <c r="P88" s="178">
        <v>0</v>
      </c>
      <c r="Q88" s="178">
        <v>0</v>
      </c>
      <c r="R88" s="178">
        <v>0</v>
      </c>
      <c r="S88" s="178">
        <v>0</v>
      </c>
      <c r="T88" s="178">
        <v>0</v>
      </c>
      <c r="U88" s="178">
        <v>0</v>
      </c>
      <c r="V88" s="178">
        <v>0</v>
      </c>
      <c r="W88" s="178">
        <v>0</v>
      </c>
      <c r="X88" s="178">
        <v>0</v>
      </c>
      <c r="Y88" s="178">
        <v>0</v>
      </c>
      <c r="Z88" s="178">
        <v>0</v>
      </c>
      <c r="AA88" s="178">
        <v>0</v>
      </c>
      <c r="AB88" s="16"/>
      <c r="AC88" s="45">
        <f>SUM(P88:AA88)</f>
        <v>0</v>
      </c>
    </row>
    <row r="89" spans="2:29" ht="15" customHeight="1" x14ac:dyDescent="0.25">
      <c r="B89" s="56"/>
      <c r="C89" s="191"/>
      <c r="D89" s="192" t="s">
        <v>94</v>
      </c>
      <c r="F89" s="175">
        <v>1</v>
      </c>
      <c r="H89" s="7" t="s">
        <v>4</v>
      </c>
      <c r="J89" s="185">
        <v>0</v>
      </c>
      <c r="K89" s="88">
        <f>F89*J89</f>
        <v>0</v>
      </c>
      <c r="L89" s="18">
        <f t="shared" si="9"/>
        <v>0</v>
      </c>
      <c r="M89" s="58"/>
      <c r="O89" s="56"/>
      <c r="P89" s="178">
        <v>0</v>
      </c>
      <c r="Q89" s="178">
        <v>0</v>
      </c>
      <c r="R89" s="178">
        <v>0</v>
      </c>
      <c r="S89" s="178">
        <v>0</v>
      </c>
      <c r="T89" s="178">
        <v>0</v>
      </c>
      <c r="U89" s="178">
        <v>0</v>
      </c>
      <c r="V89" s="178">
        <v>0</v>
      </c>
      <c r="W89" s="178">
        <v>0</v>
      </c>
      <c r="X89" s="178">
        <v>0</v>
      </c>
      <c r="Y89" s="178">
        <v>0</v>
      </c>
      <c r="Z89" s="178">
        <v>0</v>
      </c>
      <c r="AA89" s="178">
        <v>0</v>
      </c>
      <c r="AB89" s="16"/>
      <c r="AC89" s="45">
        <f>SUM(P89:AA89)</f>
        <v>0</v>
      </c>
    </row>
    <row r="90" spans="2:29" ht="15" customHeight="1" x14ac:dyDescent="0.25">
      <c r="B90" s="56"/>
      <c r="C90" s="524" t="s">
        <v>279</v>
      </c>
      <c r="D90" s="525"/>
      <c r="F90" s="64"/>
      <c r="H90" s="63"/>
      <c r="J90" s="64"/>
      <c r="K90" s="89"/>
      <c r="L90" s="89"/>
      <c r="M90" s="58"/>
      <c r="O90" s="56"/>
      <c r="P90" s="20"/>
      <c r="Q90" s="20"/>
      <c r="R90" s="20"/>
      <c r="S90" s="20"/>
      <c r="T90" s="20"/>
      <c r="U90" s="20"/>
      <c r="V90" s="20"/>
      <c r="W90" s="20"/>
      <c r="X90" s="20"/>
      <c r="Y90" s="20"/>
      <c r="Z90" s="20"/>
      <c r="AA90" s="20"/>
      <c r="AB90" s="16"/>
      <c r="AC90" s="45"/>
    </row>
    <row r="91" spans="2:29" ht="15" customHeight="1" x14ac:dyDescent="0.25">
      <c r="B91" s="56"/>
      <c r="C91" s="526" t="s">
        <v>48</v>
      </c>
      <c r="D91" s="526"/>
      <c r="F91" s="175">
        <v>1</v>
      </c>
      <c r="H91" s="190" t="s">
        <v>350</v>
      </c>
      <c r="J91" s="185">
        <v>0</v>
      </c>
      <c r="K91" s="88">
        <f>F91*J91</f>
        <v>0</v>
      </c>
      <c r="L91" s="18">
        <f t="shared" ref="L91:L92" si="10">K91*$K$6</f>
        <v>0</v>
      </c>
      <c r="M91" s="58"/>
      <c r="O91" s="56"/>
      <c r="P91" s="178">
        <v>0</v>
      </c>
      <c r="Q91" s="178">
        <v>0</v>
      </c>
      <c r="R91" s="178">
        <v>0</v>
      </c>
      <c r="S91" s="178">
        <v>0</v>
      </c>
      <c r="T91" s="178">
        <v>0</v>
      </c>
      <c r="U91" s="178">
        <v>0</v>
      </c>
      <c r="V91" s="178">
        <v>0</v>
      </c>
      <c r="W91" s="178">
        <v>0</v>
      </c>
      <c r="X91" s="178">
        <v>0</v>
      </c>
      <c r="Y91" s="178">
        <v>0</v>
      </c>
      <c r="Z91" s="178">
        <v>0</v>
      </c>
      <c r="AA91" s="178">
        <v>0</v>
      </c>
      <c r="AB91" s="16"/>
      <c r="AC91" s="45">
        <f>SUM(P91:AA91)</f>
        <v>0</v>
      </c>
    </row>
    <row r="92" spans="2:29" ht="15" customHeight="1" x14ac:dyDescent="0.25">
      <c r="B92" s="56"/>
      <c r="C92" s="191"/>
      <c r="D92" s="192" t="s">
        <v>94</v>
      </c>
      <c r="F92" s="175">
        <v>1</v>
      </c>
      <c r="H92" s="7" t="s">
        <v>4</v>
      </c>
      <c r="J92" s="185">
        <v>0</v>
      </c>
      <c r="K92" s="88">
        <f>F92*J92</f>
        <v>0</v>
      </c>
      <c r="L92" s="18">
        <f t="shared" si="10"/>
        <v>0</v>
      </c>
      <c r="M92" s="58"/>
      <c r="O92" s="56"/>
      <c r="P92" s="178">
        <v>0</v>
      </c>
      <c r="Q92" s="178">
        <v>0</v>
      </c>
      <c r="R92" s="178">
        <v>0</v>
      </c>
      <c r="S92" s="178">
        <v>0</v>
      </c>
      <c r="T92" s="178">
        <v>0</v>
      </c>
      <c r="U92" s="178">
        <v>0</v>
      </c>
      <c r="V92" s="178">
        <v>0</v>
      </c>
      <c r="W92" s="178">
        <v>0</v>
      </c>
      <c r="X92" s="178">
        <v>0</v>
      </c>
      <c r="Y92" s="178">
        <v>0</v>
      </c>
      <c r="Z92" s="178">
        <v>0</v>
      </c>
      <c r="AA92" s="178">
        <v>0</v>
      </c>
      <c r="AB92" s="16"/>
      <c r="AC92" s="45">
        <f>SUM(P92:AA92)</f>
        <v>0</v>
      </c>
    </row>
    <row r="93" spans="2:29" ht="15" customHeight="1" x14ac:dyDescent="0.25">
      <c r="B93" s="56"/>
      <c r="C93" s="524" t="s">
        <v>279</v>
      </c>
      <c r="D93" s="525"/>
      <c r="F93" s="64"/>
      <c r="H93" s="63"/>
      <c r="J93" s="64"/>
      <c r="K93" s="89"/>
      <c r="L93" s="89"/>
      <c r="M93" s="58"/>
      <c r="O93" s="56"/>
      <c r="P93" s="20"/>
      <c r="Q93" s="20"/>
      <c r="R93" s="20"/>
      <c r="S93" s="20"/>
      <c r="T93" s="20"/>
      <c r="U93" s="20"/>
      <c r="V93" s="20"/>
      <c r="W93" s="20"/>
      <c r="X93" s="20"/>
      <c r="Y93" s="20"/>
      <c r="Z93" s="20"/>
      <c r="AA93" s="20"/>
      <c r="AB93" s="16"/>
      <c r="AC93" s="45"/>
    </row>
    <row r="94" spans="2:29" ht="15" customHeight="1" x14ac:dyDescent="0.25">
      <c r="B94" s="56"/>
      <c r="C94" s="526" t="s">
        <v>48</v>
      </c>
      <c r="D94" s="526"/>
      <c r="F94" s="175">
        <v>1</v>
      </c>
      <c r="H94" s="190" t="s">
        <v>350</v>
      </c>
      <c r="J94" s="185">
        <v>0</v>
      </c>
      <c r="K94" s="88">
        <f>F94*J94</f>
        <v>0</v>
      </c>
      <c r="L94" s="18">
        <f t="shared" ref="L94:L95" si="11">K94*$K$6</f>
        <v>0</v>
      </c>
      <c r="M94" s="58"/>
      <c r="O94" s="56"/>
      <c r="P94" s="178">
        <v>0</v>
      </c>
      <c r="Q94" s="178">
        <v>0</v>
      </c>
      <c r="R94" s="178">
        <v>0</v>
      </c>
      <c r="S94" s="178">
        <v>0</v>
      </c>
      <c r="T94" s="178">
        <v>0</v>
      </c>
      <c r="U94" s="178">
        <v>0</v>
      </c>
      <c r="V94" s="178">
        <v>0</v>
      </c>
      <c r="W94" s="178">
        <v>0</v>
      </c>
      <c r="X94" s="178">
        <v>0</v>
      </c>
      <c r="Y94" s="178">
        <v>0</v>
      </c>
      <c r="Z94" s="178">
        <v>0</v>
      </c>
      <c r="AA94" s="178">
        <v>0</v>
      </c>
      <c r="AB94" s="16"/>
      <c r="AC94" s="45">
        <f>SUM(P94:AA94)</f>
        <v>0</v>
      </c>
    </row>
    <row r="95" spans="2:29" ht="15" customHeight="1" x14ac:dyDescent="0.25">
      <c r="B95" s="56"/>
      <c r="C95" s="191"/>
      <c r="D95" s="192" t="s">
        <v>94</v>
      </c>
      <c r="F95" s="175">
        <v>1</v>
      </c>
      <c r="H95" s="7" t="s">
        <v>4</v>
      </c>
      <c r="J95" s="185">
        <v>0</v>
      </c>
      <c r="K95" s="88">
        <f>F95*J95</f>
        <v>0</v>
      </c>
      <c r="L95" s="18">
        <f t="shared" si="11"/>
        <v>0</v>
      </c>
      <c r="M95" s="58"/>
      <c r="O95" s="56"/>
      <c r="P95" s="178">
        <v>0</v>
      </c>
      <c r="Q95" s="178">
        <v>0</v>
      </c>
      <c r="R95" s="178">
        <v>0</v>
      </c>
      <c r="S95" s="178">
        <v>0</v>
      </c>
      <c r="T95" s="178">
        <v>0</v>
      </c>
      <c r="U95" s="178">
        <v>0</v>
      </c>
      <c r="V95" s="178">
        <v>0</v>
      </c>
      <c r="W95" s="178">
        <v>0</v>
      </c>
      <c r="X95" s="178">
        <v>0</v>
      </c>
      <c r="Y95" s="178">
        <v>0</v>
      </c>
      <c r="Z95" s="178">
        <v>0</v>
      </c>
      <c r="AA95" s="178">
        <v>0</v>
      </c>
      <c r="AB95" s="16"/>
      <c r="AC95" s="45">
        <f t="shared" ref="AC95:AC98" si="12">SUM(P95:AA95)</f>
        <v>0</v>
      </c>
    </row>
    <row r="96" spans="2:29" ht="15" customHeight="1" x14ac:dyDescent="0.25">
      <c r="B96" s="56"/>
      <c r="C96" s="524" t="s">
        <v>279</v>
      </c>
      <c r="D96" s="525"/>
      <c r="F96" s="64"/>
      <c r="H96" s="63"/>
      <c r="J96" s="64"/>
      <c r="K96" s="89"/>
      <c r="L96" s="89"/>
      <c r="M96" s="58"/>
      <c r="O96" s="56"/>
      <c r="P96" s="20"/>
      <c r="Q96" s="20"/>
      <c r="R96" s="20"/>
      <c r="S96" s="20"/>
      <c r="T96" s="20"/>
      <c r="U96" s="20"/>
      <c r="V96" s="20"/>
      <c r="W96" s="20"/>
      <c r="X96" s="20"/>
      <c r="Y96" s="20"/>
      <c r="Z96" s="20"/>
      <c r="AA96" s="20"/>
      <c r="AB96" s="16"/>
      <c r="AC96" s="45"/>
    </row>
    <row r="97" spans="2:29" ht="15" customHeight="1" x14ac:dyDescent="0.25">
      <c r="B97" s="56"/>
      <c r="C97" s="526" t="s">
        <v>48</v>
      </c>
      <c r="D97" s="526"/>
      <c r="F97" s="175">
        <v>0</v>
      </c>
      <c r="H97" s="190" t="s">
        <v>350</v>
      </c>
      <c r="J97" s="185">
        <v>0</v>
      </c>
      <c r="K97" s="88">
        <f>F97*J97</f>
        <v>0</v>
      </c>
      <c r="L97" s="18">
        <f t="shared" ref="L97:L98" si="13">K97*$K$6</f>
        <v>0</v>
      </c>
      <c r="M97" s="58"/>
      <c r="O97" s="56"/>
      <c r="P97" s="178">
        <v>0</v>
      </c>
      <c r="Q97" s="178">
        <v>0</v>
      </c>
      <c r="R97" s="178">
        <v>0</v>
      </c>
      <c r="S97" s="178">
        <v>0</v>
      </c>
      <c r="T97" s="178">
        <v>0</v>
      </c>
      <c r="U97" s="178">
        <v>0</v>
      </c>
      <c r="V97" s="178">
        <v>0</v>
      </c>
      <c r="W97" s="178">
        <v>0</v>
      </c>
      <c r="X97" s="178">
        <v>0</v>
      </c>
      <c r="Y97" s="178">
        <v>0</v>
      </c>
      <c r="Z97" s="178">
        <v>0</v>
      </c>
      <c r="AA97" s="178">
        <v>0</v>
      </c>
      <c r="AB97" s="16"/>
      <c r="AC97" s="45">
        <f t="shared" si="12"/>
        <v>0</v>
      </c>
    </row>
    <row r="98" spans="2:29" ht="15" customHeight="1" x14ac:dyDescent="0.25">
      <c r="B98" s="56"/>
      <c r="C98" s="191"/>
      <c r="D98" s="192" t="s">
        <v>94</v>
      </c>
      <c r="F98" s="175">
        <v>0</v>
      </c>
      <c r="H98" s="7" t="s">
        <v>4</v>
      </c>
      <c r="J98" s="185">
        <v>0</v>
      </c>
      <c r="K98" s="88">
        <f>F98*J98</f>
        <v>0</v>
      </c>
      <c r="L98" s="18">
        <f t="shared" si="13"/>
        <v>0</v>
      </c>
      <c r="M98" s="58"/>
      <c r="O98" s="56"/>
      <c r="P98" s="178">
        <v>0</v>
      </c>
      <c r="Q98" s="178">
        <v>0</v>
      </c>
      <c r="R98" s="178">
        <v>0</v>
      </c>
      <c r="S98" s="178">
        <v>0</v>
      </c>
      <c r="T98" s="178">
        <v>0</v>
      </c>
      <c r="U98" s="178">
        <v>0</v>
      </c>
      <c r="V98" s="178">
        <v>0</v>
      </c>
      <c r="W98" s="178">
        <v>0</v>
      </c>
      <c r="X98" s="178">
        <v>0</v>
      </c>
      <c r="Y98" s="178">
        <v>0</v>
      </c>
      <c r="Z98" s="178">
        <v>0</v>
      </c>
      <c r="AA98" s="178">
        <v>0</v>
      </c>
      <c r="AB98" s="16"/>
      <c r="AC98" s="45">
        <f t="shared" si="12"/>
        <v>0</v>
      </c>
    </row>
    <row r="99" spans="2:29" ht="5.0999999999999996" customHeight="1" thickBot="1" x14ac:dyDescent="0.3">
      <c r="B99" s="56"/>
      <c r="C99" s="10"/>
      <c r="D99" s="10"/>
      <c r="E99" s="10"/>
      <c r="F99" s="10"/>
      <c r="G99" s="10"/>
      <c r="H99" s="10"/>
      <c r="I99" s="10"/>
      <c r="J99" s="10"/>
      <c r="K99" s="10"/>
      <c r="L99" s="10"/>
      <c r="M99" s="58"/>
      <c r="O99" s="59"/>
      <c r="P99" s="6"/>
      <c r="Q99" s="6"/>
      <c r="R99" s="6"/>
      <c r="S99" s="6"/>
      <c r="T99" s="6"/>
      <c r="U99" s="6"/>
      <c r="V99" s="6"/>
      <c r="W99" s="6"/>
      <c r="X99" s="6"/>
      <c r="Y99" s="6"/>
      <c r="Z99" s="6"/>
      <c r="AA99" s="6"/>
      <c r="AB99" s="60"/>
    </row>
    <row r="100" spans="2:29" ht="15" customHeight="1" thickTop="1" thickBot="1" x14ac:dyDescent="0.3">
      <c r="B100" s="59"/>
      <c r="C100" s="6" t="s">
        <v>76</v>
      </c>
      <c r="D100" s="6"/>
      <c r="E100" s="6"/>
      <c r="F100" s="6"/>
      <c r="G100" s="6"/>
      <c r="H100" s="6"/>
      <c r="I100" s="6"/>
      <c r="J100" s="6"/>
      <c r="K100" s="65">
        <f>SUM(K88:K99)</f>
        <v>0</v>
      </c>
      <c r="L100" s="99">
        <f>SUM(L88:L99)</f>
        <v>0</v>
      </c>
      <c r="M100" s="60"/>
    </row>
    <row r="102" spans="2:29" ht="15" customHeight="1" thickBot="1" x14ac:dyDescent="0.3">
      <c r="C102" s="2" t="s">
        <v>52</v>
      </c>
      <c r="D102" s="5"/>
    </row>
    <row r="103" spans="2:29" ht="15" customHeight="1" x14ac:dyDescent="0.25">
      <c r="B103" s="51"/>
      <c r="C103" s="52"/>
      <c r="D103" s="52"/>
      <c r="E103" s="52"/>
      <c r="F103" s="53" t="s">
        <v>60</v>
      </c>
      <c r="G103" s="52"/>
      <c r="H103" s="53"/>
      <c r="I103" s="52"/>
      <c r="J103" s="53" t="s">
        <v>63</v>
      </c>
      <c r="K103" s="53" t="s">
        <v>65</v>
      </c>
      <c r="L103" s="53" t="s">
        <v>358</v>
      </c>
      <c r="M103" s="55"/>
      <c r="O103" s="51"/>
      <c r="P103" s="528" t="s">
        <v>141</v>
      </c>
      <c r="Q103" s="528"/>
      <c r="R103" s="528"/>
      <c r="S103" s="528"/>
      <c r="T103" s="528"/>
      <c r="U103" s="528"/>
      <c r="V103" s="528"/>
      <c r="W103" s="528"/>
      <c r="X103" s="528"/>
      <c r="Y103" s="528"/>
      <c r="Z103" s="528"/>
      <c r="AA103" s="528"/>
      <c r="AB103" s="71"/>
    </row>
    <row r="104" spans="2:29" ht="15" customHeight="1" x14ac:dyDescent="0.25">
      <c r="B104" s="56"/>
      <c r="C104" s="11"/>
      <c r="D104" s="11"/>
      <c r="E104" s="11"/>
      <c r="F104" s="57" t="s">
        <v>61</v>
      </c>
      <c r="G104" s="11"/>
      <c r="H104" s="72" t="s">
        <v>62</v>
      </c>
      <c r="I104" s="11"/>
      <c r="J104" s="57" t="s">
        <v>64</v>
      </c>
      <c r="K104" s="57" t="s">
        <v>61</v>
      </c>
      <c r="L104" s="57" t="s">
        <v>359</v>
      </c>
      <c r="M104" s="58"/>
      <c r="O104" s="56"/>
      <c r="P104" s="72" t="s">
        <v>102</v>
      </c>
      <c r="Q104" s="72" t="s">
        <v>103</v>
      </c>
      <c r="R104" s="72" t="s">
        <v>104</v>
      </c>
      <c r="S104" s="72" t="s">
        <v>105</v>
      </c>
      <c r="T104" s="72" t="s">
        <v>106</v>
      </c>
      <c r="U104" s="72" t="s">
        <v>107</v>
      </c>
      <c r="V104" s="72" t="s">
        <v>108</v>
      </c>
      <c r="W104" s="72" t="s">
        <v>109</v>
      </c>
      <c r="X104" s="72" t="s">
        <v>110</v>
      </c>
      <c r="Y104" s="72" t="s">
        <v>111</v>
      </c>
      <c r="Z104" s="72" t="s">
        <v>112</v>
      </c>
      <c r="AA104" s="72" t="s">
        <v>113</v>
      </c>
      <c r="AB104" s="73"/>
    </row>
    <row r="105" spans="2:29" ht="5.0999999999999996" customHeight="1" x14ac:dyDescent="0.25">
      <c r="B105" s="56"/>
      <c r="F105" s="64"/>
      <c r="H105" s="63"/>
      <c r="J105" s="64"/>
      <c r="K105" s="64"/>
      <c r="M105" s="58"/>
      <c r="O105" s="56"/>
      <c r="AB105" s="73"/>
    </row>
    <row r="106" spans="2:29" ht="15" customHeight="1" x14ac:dyDescent="0.25">
      <c r="B106" s="56"/>
      <c r="C106" s="527" t="s">
        <v>465</v>
      </c>
      <c r="D106" s="527"/>
      <c r="K106" s="9">
        <f>Chemicals!U22</f>
        <v>0</v>
      </c>
      <c r="L106" s="18">
        <f t="shared" ref="L106:L116" si="14">K106*$K$6</f>
        <v>0</v>
      </c>
      <c r="M106" s="58"/>
      <c r="O106" s="56"/>
      <c r="P106" s="178">
        <v>0</v>
      </c>
      <c r="Q106" s="178">
        <v>0</v>
      </c>
      <c r="R106" s="178">
        <v>0</v>
      </c>
      <c r="S106" s="178">
        <v>0</v>
      </c>
      <c r="T106" s="178">
        <v>0</v>
      </c>
      <c r="U106" s="178">
        <v>0</v>
      </c>
      <c r="V106" s="178">
        <v>0</v>
      </c>
      <c r="W106" s="178">
        <v>0</v>
      </c>
      <c r="X106" s="178">
        <v>0</v>
      </c>
      <c r="Y106" s="178">
        <v>0</v>
      </c>
      <c r="Z106" s="178">
        <v>0</v>
      </c>
      <c r="AA106" s="178">
        <v>0</v>
      </c>
      <c r="AB106" s="16"/>
      <c r="AC106" s="45">
        <f>SUM(P106:AA106)</f>
        <v>0</v>
      </c>
    </row>
    <row r="107" spans="2:29" ht="15" customHeight="1" x14ac:dyDescent="0.25">
      <c r="B107" s="56"/>
      <c r="C107" s="191"/>
      <c r="D107" s="192" t="s">
        <v>352</v>
      </c>
      <c r="K107" s="185">
        <v>0</v>
      </c>
      <c r="L107" s="18">
        <f t="shared" si="14"/>
        <v>0</v>
      </c>
      <c r="M107" s="58"/>
      <c r="O107" s="56"/>
      <c r="P107" s="178">
        <v>0</v>
      </c>
      <c r="Q107" s="178">
        <v>0</v>
      </c>
      <c r="R107" s="178">
        <v>0</v>
      </c>
      <c r="S107" s="178">
        <v>0</v>
      </c>
      <c r="T107" s="178">
        <v>0</v>
      </c>
      <c r="U107" s="178">
        <v>0</v>
      </c>
      <c r="V107" s="178">
        <v>0</v>
      </c>
      <c r="W107" s="178">
        <v>0</v>
      </c>
      <c r="X107" s="178">
        <v>0</v>
      </c>
      <c r="Y107" s="178">
        <v>0</v>
      </c>
      <c r="Z107" s="178">
        <v>0</v>
      </c>
      <c r="AA107" s="178">
        <v>0</v>
      </c>
      <c r="AB107" s="16"/>
      <c r="AC107" s="45">
        <f>SUM(P107:AA107)</f>
        <v>0</v>
      </c>
    </row>
    <row r="108" spans="2:29" ht="15" customHeight="1" x14ac:dyDescent="0.25">
      <c r="B108" s="56"/>
      <c r="C108" s="522"/>
      <c r="D108" s="522"/>
      <c r="F108" s="7"/>
      <c r="H108" s="193"/>
      <c r="J108" s="7"/>
      <c r="K108" s="9"/>
      <c r="L108" s="9"/>
      <c r="M108" s="58"/>
      <c r="O108" s="56"/>
      <c r="P108" s="78"/>
      <c r="Q108" s="78"/>
      <c r="R108" s="78"/>
      <c r="S108" s="78"/>
      <c r="T108" s="78"/>
      <c r="U108" s="78"/>
      <c r="V108" s="78"/>
      <c r="W108" s="78"/>
      <c r="X108" s="78"/>
      <c r="Y108" s="78"/>
      <c r="Z108" s="78"/>
      <c r="AA108" s="78"/>
      <c r="AB108" s="16"/>
      <c r="AC108" s="45"/>
    </row>
    <row r="109" spans="2:29" ht="15" customHeight="1" x14ac:dyDescent="0.25">
      <c r="B109" s="56"/>
      <c r="C109" s="527" t="s">
        <v>466</v>
      </c>
      <c r="D109" s="527"/>
      <c r="K109" s="9">
        <f>Chemicals!U41</f>
        <v>0</v>
      </c>
      <c r="L109" s="18">
        <f t="shared" si="14"/>
        <v>0</v>
      </c>
      <c r="M109" s="58"/>
      <c r="O109" s="56"/>
      <c r="P109" s="178">
        <v>0</v>
      </c>
      <c r="Q109" s="178">
        <v>0</v>
      </c>
      <c r="R109" s="178">
        <v>0</v>
      </c>
      <c r="S109" s="178">
        <v>0</v>
      </c>
      <c r="T109" s="178">
        <v>0</v>
      </c>
      <c r="U109" s="178">
        <v>0</v>
      </c>
      <c r="V109" s="178">
        <v>0</v>
      </c>
      <c r="W109" s="178">
        <v>0</v>
      </c>
      <c r="X109" s="178">
        <v>0</v>
      </c>
      <c r="Y109" s="178">
        <v>0</v>
      </c>
      <c r="Z109" s="178">
        <v>0</v>
      </c>
      <c r="AA109" s="178">
        <v>0</v>
      </c>
      <c r="AB109" s="16"/>
      <c r="AC109" s="45">
        <f>SUM(P109:AA109)</f>
        <v>0</v>
      </c>
    </row>
    <row r="110" spans="2:29" ht="15" customHeight="1" x14ac:dyDescent="0.25">
      <c r="B110" s="56"/>
      <c r="C110" s="191"/>
      <c r="D110" s="192" t="s">
        <v>56</v>
      </c>
      <c r="K110" s="185">
        <v>0</v>
      </c>
      <c r="L110" s="18">
        <f t="shared" si="14"/>
        <v>0</v>
      </c>
      <c r="M110" s="58"/>
      <c r="O110" s="56"/>
      <c r="P110" s="178">
        <v>0</v>
      </c>
      <c r="Q110" s="178">
        <v>0</v>
      </c>
      <c r="R110" s="178">
        <v>0</v>
      </c>
      <c r="S110" s="178">
        <v>0</v>
      </c>
      <c r="T110" s="178">
        <v>0</v>
      </c>
      <c r="U110" s="178">
        <v>0</v>
      </c>
      <c r="V110" s="178">
        <v>0</v>
      </c>
      <c r="W110" s="178">
        <v>0</v>
      </c>
      <c r="X110" s="178">
        <v>0</v>
      </c>
      <c r="Y110" s="178">
        <v>0</v>
      </c>
      <c r="Z110" s="178">
        <v>0</v>
      </c>
      <c r="AA110" s="178">
        <v>0</v>
      </c>
      <c r="AB110" s="16"/>
      <c r="AC110" s="45">
        <f>SUM(P110:AA110)</f>
        <v>0</v>
      </c>
    </row>
    <row r="111" spans="2:29" ht="15" customHeight="1" x14ac:dyDescent="0.25">
      <c r="B111" s="56"/>
      <c r="C111" s="522"/>
      <c r="D111" s="522"/>
      <c r="F111" s="7"/>
      <c r="H111" s="193"/>
      <c r="J111" s="7"/>
      <c r="K111" s="9"/>
      <c r="L111" s="18"/>
      <c r="M111" s="58"/>
      <c r="O111" s="56"/>
      <c r="P111" s="78"/>
      <c r="Q111" s="78"/>
      <c r="R111" s="78"/>
      <c r="S111" s="78"/>
      <c r="T111" s="78"/>
      <c r="U111" s="78"/>
      <c r="V111" s="78"/>
      <c r="W111" s="78"/>
      <c r="X111" s="78"/>
      <c r="Y111" s="78"/>
      <c r="Z111" s="78"/>
      <c r="AA111" s="78"/>
      <c r="AB111" s="16"/>
      <c r="AC111" s="45"/>
    </row>
    <row r="112" spans="2:29" ht="15" customHeight="1" x14ac:dyDescent="0.25">
      <c r="B112" s="56"/>
      <c r="C112" s="527" t="s">
        <v>467</v>
      </c>
      <c r="D112" s="527"/>
      <c r="K112" s="9">
        <f>Chemicals!U57</f>
        <v>0</v>
      </c>
      <c r="L112" s="18">
        <f t="shared" si="14"/>
        <v>0</v>
      </c>
      <c r="M112" s="58"/>
      <c r="O112" s="56"/>
      <c r="P112" s="178">
        <v>0</v>
      </c>
      <c r="Q112" s="178">
        <v>0</v>
      </c>
      <c r="R112" s="178">
        <v>0</v>
      </c>
      <c r="S112" s="178">
        <v>0</v>
      </c>
      <c r="T112" s="178">
        <v>0</v>
      </c>
      <c r="U112" s="178">
        <v>0</v>
      </c>
      <c r="V112" s="178">
        <v>0</v>
      </c>
      <c r="W112" s="178">
        <v>0</v>
      </c>
      <c r="X112" s="178">
        <v>0</v>
      </c>
      <c r="Y112" s="178">
        <v>0</v>
      </c>
      <c r="Z112" s="178">
        <v>0</v>
      </c>
      <c r="AA112" s="178">
        <v>0</v>
      </c>
      <c r="AB112" s="16"/>
      <c r="AC112" s="45">
        <f t="shared" ref="AC112:AC113" si="15">SUM(P112:AA112)</f>
        <v>0</v>
      </c>
    </row>
    <row r="113" spans="2:29" ht="15" customHeight="1" x14ac:dyDescent="0.25">
      <c r="B113" s="56"/>
      <c r="C113" s="191"/>
      <c r="D113" s="192" t="s">
        <v>56</v>
      </c>
      <c r="K113" s="185">
        <v>0</v>
      </c>
      <c r="L113" s="18">
        <f t="shared" si="14"/>
        <v>0</v>
      </c>
      <c r="M113" s="58"/>
      <c r="O113" s="56"/>
      <c r="P113" s="178">
        <v>0</v>
      </c>
      <c r="Q113" s="178">
        <v>0</v>
      </c>
      <c r="R113" s="178">
        <v>0</v>
      </c>
      <c r="S113" s="178">
        <v>0</v>
      </c>
      <c r="T113" s="178">
        <v>0</v>
      </c>
      <c r="U113" s="178">
        <v>0</v>
      </c>
      <c r="V113" s="178">
        <v>0</v>
      </c>
      <c r="W113" s="178">
        <v>0</v>
      </c>
      <c r="X113" s="178">
        <v>0</v>
      </c>
      <c r="Y113" s="178">
        <v>0</v>
      </c>
      <c r="Z113" s="178">
        <v>0</v>
      </c>
      <c r="AA113" s="178">
        <v>0</v>
      </c>
      <c r="AB113" s="16"/>
      <c r="AC113" s="45">
        <f t="shared" si="15"/>
        <v>0</v>
      </c>
    </row>
    <row r="114" spans="2:29" ht="15" customHeight="1" x14ac:dyDescent="0.25">
      <c r="B114" s="56"/>
      <c r="C114" s="522"/>
      <c r="D114" s="522"/>
      <c r="F114" s="7"/>
      <c r="H114" s="193"/>
      <c r="J114" s="7"/>
      <c r="K114" s="9"/>
      <c r="L114" s="18"/>
      <c r="M114" s="58"/>
      <c r="O114" s="56"/>
      <c r="P114" s="78"/>
      <c r="Q114" s="78"/>
      <c r="R114" s="78"/>
      <c r="S114" s="78"/>
      <c r="T114" s="78"/>
      <c r="U114" s="78"/>
      <c r="V114" s="78"/>
      <c r="W114" s="78"/>
      <c r="X114" s="78"/>
      <c r="Y114" s="78"/>
      <c r="Z114" s="78"/>
      <c r="AA114" s="78"/>
      <c r="AB114" s="16"/>
      <c r="AC114" s="45"/>
    </row>
    <row r="115" spans="2:29" ht="15" customHeight="1" x14ac:dyDescent="0.25">
      <c r="B115" s="56"/>
      <c r="C115" s="527" t="s">
        <v>468</v>
      </c>
      <c r="D115" s="527"/>
      <c r="K115" s="9">
        <f>Chemicals!U73</f>
        <v>0</v>
      </c>
      <c r="L115" s="18">
        <f t="shared" si="14"/>
        <v>0</v>
      </c>
      <c r="M115" s="58"/>
      <c r="O115" s="56"/>
      <c r="P115" s="178">
        <v>0</v>
      </c>
      <c r="Q115" s="178">
        <v>0</v>
      </c>
      <c r="R115" s="178">
        <v>0</v>
      </c>
      <c r="S115" s="178">
        <v>0</v>
      </c>
      <c r="T115" s="178">
        <v>0</v>
      </c>
      <c r="U115" s="178">
        <v>0</v>
      </c>
      <c r="V115" s="178">
        <v>0</v>
      </c>
      <c r="W115" s="178">
        <v>0</v>
      </c>
      <c r="X115" s="178">
        <v>0</v>
      </c>
      <c r="Y115" s="178">
        <v>0</v>
      </c>
      <c r="Z115" s="178">
        <v>0</v>
      </c>
      <c r="AA115" s="178">
        <v>0</v>
      </c>
      <c r="AB115" s="16"/>
      <c r="AC115" s="45">
        <f t="shared" ref="AC115:AC116" si="16">SUM(P115:AA115)</f>
        <v>0</v>
      </c>
    </row>
    <row r="116" spans="2:29" ht="15" customHeight="1" x14ac:dyDescent="0.25">
      <c r="B116" s="56"/>
      <c r="C116" s="191"/>
      <c r="D116" s="192" t="s">
        <v>56</v>
      </c>
      <c r="K116" s="185">
        <v>0</v>
      </c>
      <c r="L116" s="18">
        <f t="shared" si="14"/>
        <v>0</v>
      </c>
      <c r="M116" s="58"/>
      <c r="O116" s="56"/>
      <c r="P116" s="178">
        <v>0</v>
      </c>
      <c r="Q116" s="178">
        <v>0</v>
      </c>
      <c r="R116" s="178">
        <v>0</v>
      </c>
      <c r="S116" s="178">
        <v>0</v>
      </c>
      <c r="T116" s="178">
        <v>0</v>
      </c>
      <c r="U116" s="178">
        <v>0</v>
      </c>
      <c r="V116" s="178">
        <v>0</v>
      </c>
      <c r="W116" s="178">
        <v>0</v>
      </c>
      <c r="X116" s="178">
        <v>0</v>
      </c>
      <c r="Y116" s="178">
        <v>0</v>
      </c>
      <c r="Z116" s="178">
        <v>0</v>
      </c>
      <c r="AA116" s="178">
        <v>0</v>
      </c>
      <c r="AB116" s="16"/>
      <c r="AC116" s="45">
        <f t="shared" si="16"/>
        <v>0</v>
      </c>
    </row>
    <row r="117" spans="2:29" ht="5.0999999999999996" customHeight="1" thickBot="1" x14ac:dyDescent="0.3">
      <c r="B117" s="56"/>
      <c r="C117" s="10"/>
      <c r="D117" s="10"/>
      <c r="E117" s="10"/>
      <c r="F117" s="66"/>
      <c r="G117" s="10"/>
      <c r="H117" s="67"/>
      <c r="I117" s="10"/>
      <c r="J117" s="68"/>
      <c r="K117" s="69"/>
      <c r="L117" s="69"/>
      <c r="M117" s="58"/>
      <c r="O117" s="59"/>
      <c r="P117" s="6"/>
      <c r="Q117" s="6"/>
      <c r="R117" s="6"/>
      <c r="S117" s="6"/>
      <c r="T117" s="6"/>
      <c r="U117" s="6"/>
      <c r="V117" s="6"/>
      <c r="W117" s="6"/>
      <c r="X117" s="6"/>
      <c r="Y117" s="6"/>
      <c r="Z117" s="6"/>
      <c r="AA117" s="6"/>
      <c r="AB117" s="60"/>
    </row>
    <row r="118" spans="2:29" ht="15" customHeight="1" thickTop="1" thickBot="1" x14ac:dyDescent="0.3">
      <c r="B118" s="59"/>
      <c r="C118" s="6" t="s">
        <v>76</v>
      </c>
      <c r="D118" s="6"/>
      <c r="E118" s="6"/>
      <c r="F118" s="6"/>
      <c r="G118" s="6"/>
      <c r="H118" s="6"/>
      <c r="I118" s="6"/>
      <c r="J118" s="6"/>
      <c r="K118" s="65">
        <f>SUM(K106:K117)</f>
        <v>0</v>
      </c>
      <c r="L118" s="65">
        <f>SUM(L106:L117)</f>
        <v>0</v>
      </c>
      <c r="M118" s="60"/>
    </row>
    <row r="119" spans="2:29" ht="15" customHeight="1" x14ac:dyDescent="0.25">
      <c r="F119" s="75"/>
      <c r="P119" s="75"/>
    </row>
    <row r="120" spans="2:29" ht="15" customHeight="1" thickBot="1" x14ac:dyDescent="0.3">
      <c r="C120" s="2" t="s">
        <v>68</v>
      </c>
      <c r="D120" s="5"/>
    </row>
    <row r="121" spans="2:29" ht="15" customHeight="1" x14ac:dyDescent="0.25">
      <c r="B121" s="51"/>
      <c r="C121" s="52"/>
      <c r="D121" s="52"/>
      <c r="E121" s="52"/>
      <c r="F121" s="53" t="s">
        <v>60</v>
      </c>
      <c r="G121" s="52"/>
      <c r="H121" s="53"/>
      <c r="I121" s="52"/>
      <c r="J121" s="53" t="s">
        <v>63</v>
      </c>
      <c r="K121" s="53" t="s">
        <v>65</v>
      </c>
      <c r="L121" s="53" t="s">
        <v>358</v>
      </c>
      <c r="M121" s="55"/>
      <c r="O121" s="51"/>
      <c r="P121" s="528" t="s">
        <v>141</v>
      </c>
      <c r="Q121" s="528"/>
      <c r="R121" s="528"/>
      <c r="S121" s="528"/>
      <c r="T121" s="528"/>
      <c r="U121" s="528"/>
      <c r="V121" s="528"/>
      <c r="W121" s="528"/>
      <c r="X121" s="528"/>
      <c r="Y121" s="528"/>
      <c r="Z121" s="528"/>
      <c r="AA121" s="528"/>
      <c r="AB121" s="71"/>
    </row>
    <row r="122" spans="2:29" ht="15" customHeight="1" x14ac:dyDescent="0.25">
      <c r="B122" s="56"/>
      <c r="C122" s="11"/>
      <c r="D122" s="11"/>
      <c r="E122" s="11"/>
      <c r="F122" s="57" t="s">
        <v>61</v>
      </c>
      <c r="G122" s="11"/>
      <c r="H122" s="72" t="s">
        <v>62</v>
      </c>
      <c r="I122" s="11"/>
      <c r="J122" s="57" t="s">
        <v>64</v>
      </c>
      <c r="K122" s="57" t="s">
        <v>61</v>
      </c>
      <c r="L122" s="57" t="s">
        <v>359</v>
      </c>
      <c r="M122" s="58"/>
      <c r="O122" s="56"/>
      <c r="P122" s="72" t="s">
        <v>102</v>
      </c>
      <c r="Q122" s="72" t="s">
        <v>103</v>
      </c>
      <c r="R122" s="72" t="s">
        <v>104</v>
      </c>
      <c r="S122" s="72" t="s">
        <v>105</v>
      </c>
      <c r="T122" s="72" t="s">
        <v>106</v>
      </c>
      <c r="U122" s="72" t="s">
        <v>107</v>
      </c>
      <c r="V122" s="72" t="s">
        <v>108</v>
      </c>
      <c r="W122" s="72" t="s">
        <v>109</v>
      </c>
      <c r="X122" s="72" t="s">
        <v>110</v>
      </c>
      <c r="Y122" s="72" t="s">
        <v>111</v>
      </c>
      <c r="Z122" s="72" t="s">
        <v>112</v>
      </c>
      <c r="AA122" s="72" t="s">
        <v>113</v>
      </c>
      <c r="AB122" s="73"/>
    </row>
    <row r="123" spans="2:29" ht="5.0999999999999996" customHeight="1" x14ac:dyDescent="0.25">
      <c r="B123" s="56"/>
      <c r="F123" s="64"/>
      <c r="H123" s="63"/>
      <c r="J123" s="64"/>
      <c r="K123" s="64"/>
      <c r="M123" s="58"/>
      <c r="O123" s="56"/>
      <c r="AB123" s="73"/>
    </row>
    <row r="124" spans="2:29" ht="15" customHeight="1" x14ac:dyDescent="0.25">
      <c r="B124" s="56"/>
      <c r="C124" s="526" t="s">
        <v>91</v>
      </c>
      <c r="D124" s="526"/>
      <c r="F124" s="175">
        <v>0</v>
      </c>
      <c r="H124" s="190" t="s">
        <v>355</v>
      </c>
      <c r="J124" s="185">
        <v>0</v>
      </c>
      <c r="K124" s="9">
        <f>F124*J124</f>
        <v>0</v>
      </c>
      <c r="L124" s="18">
        <f>K124*$K$6</f>
        <v>0</v>
      </c>
      <c r="M124" s="58"/>
      <c r="O124" s="56"/>
      <c r="P124" s="178">
        <v>0</v>
      </c>
      <c r="Q124" s="178">
        <v>0</v>
      </c>
      <c r="R124" s="178">
        <v>0</v>
      </c>
      <c r="S124" s="178">
        <v>0</v>
      </c>
      <c r="T124" s="178">
        <v>0</v>
      </c>
      <c r="U124" s="178">
        <v>0</v>
      </c>
      <c r="V124" s="178">
        <v>0</v>
      </c>
      <c r="W124" s="178">
        <v>0</v>
      </c>
      <c r="X124" s="178">
        <v>0</v>
      </c>
      <c r="Y124" s="178">
        <v>0</v>
      </c>
      <c r="Z124" s="178">
        <v>0</v>
      </c>
      <c r="AA124" s="178">
        <v>0</v>
      </c>
      <c r="AB124" s="16"/>
      <c r="AC124" s="45">
        <f>SUM(P124:AA124)</f>
        <v>0</v>
      </c>
    </row>
    <row r="125" spans="2:29" ht="15" customHeight="1" x14ac:dyDescent="0.25">
      <c r="B125" s="56"/>
      <c r="C125" s="526" t="s">
        <v>91</v>
      </c>
      <c r="D125" s="526"/>
      <c r="F125" s="175">
        <v>0</v>
      </c>
      <c r="H125" s="190" t="s">
        <v>355</v>
      </c>
      <c r="J125" s="185">
        <v>0</v>
      </c>
      <c r="K125" s="9">
        <f>F125*J125</f>
        <v>0</v>
      </c>
      <c r="L125" s="18">
        <f t="shared" ref="L125:L128" si="17">K125*$K$6</f>
        <v>0</v>
      </c>
      <c r="M125" s="58"/>
      <c r="O125" s="56"/>
      <c r="P125" s="178">
        <v>0</v>
      </c>
      <c r="Q125" s="178">
        <v>0</v>
      </c>
      <c r="R125" s="178">
        <v>0</v>
      </c>
      <c r="S125" s="178">
        <v>0</v>
      </c>
      <c r="T125" s="178">
        <v>0</v>
      </c>
      <c r="U125" s="178">
        <v>0</v>
      </c>
      <c r="V125" s="178">
        <v>0</v>
      </c>
      <c r="W125" s="178">
        <v>0</v>
      </c>
      <c r="X125" s="178">
        <v>0</v>
      </c>
      <c r="Y125" s="178">
        <v>0</v>
      </c>
      <c r="Z125" s="178">
        <v>0</v>
      </c>
      <c r="AA125" s="178">
        <v>0</v>
      </c>
      <c r="AB125" s="16"/>
      <c r="AC125" s="45">
        <f>SUM(P125:AA125)</f>
        <v>0</v>
      </c>
    </row>
    <row r="126" spans="2:29" ht="15" customHeight="1" x14ac:dyDescent="0.25">
      <c r="B126" s="56"/>
      <c r="C126" s="526" t="s">
        <v>91</v>
      </c>
      <c r="D126" s="526"/>
      <c r="F126" s="175">
        <v>0</v>
      </c>
      <c r="H126" s="190" t="s">
        <v>355</v>
      </c>
      <c r="J126" s="185">
        <v>0</v>
      </c>
      <c r="K126" s="9">
        <f>F126*J126</f>
        <v>0</v>
      </c>
      <c r="L126" s="18">
        <f t="shared" si="17"/>
        <v>0</v>
      </c>
      <c r="M126" s="58"/>
      <c r="O126" s="56"/>
      <c r="P126" s="178">
        <v>0</v>
      </c>
      <c r="Q126" s="178">
        <v>0</v>
      </c>
      <c r="R126" s="178">
        <v>0</v>
      </c>
      <c r="S126" s="178">
        <v>0</v>
      </c>
      <c r="T126" s="178">
        <v>0</v>
      </c>
      <c r="U126" s="178">
        <v>0</v>
      </c>
      <c r="V126" s="178">
        <v>0</v>
      </c>
      <c r="W126" s="178">
        <v>0</v>
      </c>
      <c r="X126" s="178">
        <v>0</v>
      </c>
      <c r="Y126" s="178">
        <v>0</v>
      </c>
      <c r="Z126" s="178">
        <v>0</v>
      </c>
      <c r="AA126" s="178">
        <v>0</v>
      </c>
      <c r="AB126" s="16"/>
      <c r="AC126" s="45">
        <f>SUM(P126:AA126)</f>
        <v>0</v>
      </c>
    </row>
    <row r="127" spans="2:29" ht="15" customHeight="1" x14ac:dyDescent="0.25">
      <c r="B127" s="56"/>
      <c r="C127" s="521" t="s">
        <v>41</v>
      </c>
      <c r="D127" s="521"/>
      <c r="F127" s="175">
        <v>0</v>
      </c>
      <c r="H127" s="190" t="s">
        <v>355</v>
      </c>
      <c r="J127" s="185">
        <v>0</v>
      </c>
      <c r="K127" s="9">
        <f>F127*J127</f>
        <v>0</v>
      </c>
      <c r="L127" s="18">
        <f t="shared" si="17"/>
        <v>0</v>
      </c>
      <c r="M127" s="58"/>
      <c r="O127" s="56"/>
      <c r="P127" s="178">
        <v>0</v>
      </c>
      <c r="Q127" s="178">
        <v>0</v>
      </c>
      <c r="R127" s="178">
        <v>0</v>
      </c>
      <c r="S127" s="178">
        <v>0</v>
      </c>
      <c r="T127" s="178">
        <v>0</v>
      </c>
      <c r="U127" s="178">
        <v>0</v>
      </c>
      <c r="V127" s="178">
        <v>0</v>
      </c>
      <c r="W127" s="178">
        <v>0</v>
      </c>
      <c r="X127" s="178">
        <v>0</v>
      </c>
      <c r="Y127" s="178">
        <v>0</v>
      </c>
      <c r="Z127" s="178">
        <v>0</v>
      </c>
      <c r="AA127" s="178">
        <v>0</v>
      </c>
      <c r="AB127" s="16"/>
      <c r="AC127" s="45">
        <f>SUM(P127:AA127)</f>
        <v>0</v>
      </c>
    </row>
    <row r="128" spans="2:29" ht="15" customHeight="1" x14ac:dyDescent="0.25">
      <c r="B128" s="56"/>
      <c r="C128" s="50" t="s">
        <v>201</v>
      </c>
      <c r="D128" s="50"/>
      <c r="F128" s="175">
        <v>0</v>
      </c>
      <c r="H128" s="7" t="s">
        <v>202</v>
      </c>
      <c r="J128" s="185">
        <v>0</v>
      </c>
      <c r="K128" s="9">
        <f>F128*J128</f>
        <v>0</v>
      </c>
      <c r="L128" s="18">
        <f t="shared" si="17"/>
        <v>0</v>
      </c>
      <c r="M128" s="58"/>
      <c r="O128" s="56"/>
      <c r="P128" s="178">
        <v>0</v>
      </c>
      <c r="Q128" s="178">
        <v>0</v>
      </c>
      <c r="R128" s="178">
        <v>0</v>
      </c>
      <c r="S128" s="178">
        <v>0</v>
      </c>
      <c r="T128" s="178">
        <v>0</v>
      </c>
      <c r="U128" s="178">
        <v>0</v>
      </c>
      <c r="V128" s="178">
        <v>0</v>
      </c>
      <c r="W128" s="178">
        <v>0</v>
      </c>
      <c r="X128" s="178">
        <v>0</v>
      </c>
      <c r="Y128" s="178">
        <v>0</v>
      </c>
      <c r="Z128" s="178">
        <v>0</v>
      </c>
      <c r="AA128" s="178">
        <v>0</v>
      </c>
      <c r="AB128" s="16"/>
      <c r="AC128" s="45">
        <f>SUM(P128:AA128)</f>
        <v>0</v>
      </c>
    </row>
    <row r="129" spans="2:34" ht="5.0999999999999996" customHeight="1" thickBot="1" x14ac:dyDescent="0.3">
      <c r="B129" s="56"/>
      <c r="C129" s="70"/>
      <c r="D129" s="70"/>
      <c r="E129" s="10"/>
      <c r="F129" s="66"/>
      <c r="G129" s="10"/>
      <c r="H129" s="67"/>
      <c r="I129" s="10"/>
      <c r="J129" s="68"/>
      <c r="K129" s="69"/>
      <c r="L129" s="69"/>
      <c r="M129" s="58"/>
      <c r="O129" s="59"/>
      <c r="P129" s="6"/>
      <c r="Q129" s="6"/>
      <c r="R129" s="6"/>
      <c r="S129" s="6"/>
      <c r="T129" s="6"/>
      <c r="U129" s="6"/>
      <c r="V129" s="6"/>
      <c r="W129" s="6"/>
      <c r="X129" s="6"/>
      <c r="Y129" s="6"/>
      <c r="Z129" s="6"/>
      <c r="AA129" s="6"/>
      <c r="AB129" s="60"/>
    </row>
    <row r="130" spans="2:34" ht="15" customHeight="1" thickTop="1" thickBot="1" x14ac:dyDescent="0.3">
      <c r="B130" s="59"/>
      <c r="C130" s="6" t="s">
        <v>76</v>
      </c>
      <c r="D130" s="6"/>
      <c r="E130" s="6"/>
      <c r="F130" s="6"/>
      <c r="G130" s="6"/>
      <c r="H130" s="6"/>
      <c r="I130" s="6"/>
      <c r="J130" s="6"/>
      <c r="K130" s="65">
        <f>SUM(K124:K129)</f>
        <v>0</v>
      </c>
      <c r="L130" s="99">
        <f>SUM(L124:L129)</f>
        <v>0</v>
      </c>
      <c r="M130" s="60"/>
    </row>
    <row r="131" spans="2:34" ht="15" customHeight="1" x14ac:dyDescent="0.25">
      <c r="AC131" s="4"/>
    </row>
    <row r="132" spans="2:34" ht="15" customHeight="1" thickBot="1" x14ac:dyDescent="0.3">
      <c r="C132" s="2" t="s">
        <v>292</v>
      </c>
      <c r="D132" s="2"/>
      <c r="AC132" s="4"/>
      <c r="AH132" s="44"/>
    </row>
    <row r="133" spans="2:34" ht="15" customHeight="1" x14ac:dyDescent="0.25">
      <c r="B133" s="51"/>
      <c r="C133" s="3"/>
      <c r="D133" s="3"/>
      <c r="E133" s="52"/>
      <c r="F133" s="52"/>
      <c r="G133" s="52"/>
      <c r="H133" s="52"/>
      <c r="I133" s="52"/>
      <c r="J133" s="52"/>
      <c r="K133" s="53" t="s">
        <v>65</v>
      </c>
      <c r="L133" s="53" t="s">
        <v>358</v>
      </c>
      <c r="M133" s="55"/>
      <c r="O133" s="51"/>
      <c r="P133" s="528" t="s">
        <v>141</v>
      </c>
      <c r="Q133" s="528"/>
      <c r="R133" s="528"/>
      <c r="S133" s="528"/>
      <c r="T133" s="528"/>
      <c r="U133" s="528"/>
      <c r="V133" s="528"/>
      <c r="W133" s="528"/>
      <c r="X133" s="528"/>
      <c r="Y133" s="528"/>
      <c r="Z133" s="528"/>
      <c r="AA133" s="528"/>
      <c r="AB133" s="71"/>
    </row>
    <row r="134" spans="2:34" ht="15" customHeight="1" x14ac:dyDescent="0.25">
      <c r="B134" s="56"/>
      <c r="C134" s="11"/>
      <c r="D134" s="11"/>
      <c r="E134" s="11"/>
      <c r="F134" s="11"/>
      <c r="G134" s="11"/>
      <c r="H134" s="11"/>
      <c r="I134" s="11"/>
      <c r="J134" s="11"/>
      <c r="K134" s="57" t="s">
        <v>61</v>
      </c>
      <c r="L134" s="57" t="s">
        <v>359</v>
      </c>
      <c r="M134" s="58"/>
      <c r="O134" s="56"/>
      <c r="P134" s="72" t="s">
        <v>102</v>
      </c>
      <c r="Q134" s="72" t="s">
        <v>103</v>
      </c>
      <c r="R134" s="72" t="s">
        <v>104</v>
      </c>
      <c r="S134" s="72" t="s">
        <v>105</v>
      </c>
      <c r="T134" s="72" t="s">
        <v>106</v>
      </c>
      <c r="U134" s="72" t="s">
        <v>107</v>
      </c>
      <c r="V134" s="72" t="s">
        <v>108</v>
      </c>
      <c r="W134" s="72" t="s">
        <v>109</v>
      </c>
      <c r="X134" s="72" t="s">
        <v>110</v>
      </c>
      <c r="Y134" s="72" t="s">
        <v>111</v>
      </c>
      <c r="Z134" s="72" t="s">
        <v>112</v>
      </c>
      <c r="AA134" s="72" t="s">
        <v>113</v>
      </c>
      <c r="AB134" s="73"/>
    </row>
    <row r="135" spans="2:34" ht="5.0999999999999996" customHeight="1" x14ac:dyDescent="0.25">
      <c r="B135" s="56"/>
      <c r="K135" s="64"/>
      <c r="M135" s="58"/>
      <c r="O135" s="56"/>
      <c r="AB135" s="73"/>
    </row>
    <row r="136" spans="2:34" ht="15" customHeight="1" x14ac:dyDescent="0.25">
      <c r="B136" s="56"/>
      <c r="C136" s="526" t="s">
        <v>294</v>
      </c>
      <c r="D136" s="526"/>
      <c r="K136" s="9">
        <f>IF(L37&gt;0,L136/$K$6,0)</f>
        <v>0</v>
      </c>
      <c r="L136" s="177">
        <v>0</v>
      </c>
      <c r="M136" s="58"/>
      <c r="O136" s="56"/>
      <c r="P136" s="178">
        <v>0</v>
      </c>
      <c r="Q136" s="178">
        <v>0</v>
      </c>
      <c r="R136" s="178">
        <v>0</v>
      </c>
      <c r="S136" s="178">
        <v>0</v>
      </c>
      <c r="T136" s="178">
        <v>0</v>
      </c>
      <c r="U136" s="178">
        <v>0</v>
      </c>
      <c r="V136" s="178">
        <v>0</v>
      </c>
      <c r="W136" s="178">
        <v>0</v>
      </c>
      <c r="X136" s="178">
        <v>0</v>
      </c>
      <c r="Y136" s="178">
        <v>0</v>
      </c>
      <c r="Z136" s="178">
        <v>0</v>
      </c>
      <c r="AA136" s="178">
        <v>0</v>
      </c>
      <c r="AB136" s="16"/>
      <c r="AC136" s="45">
        <f>SUM(P136:AA136)</f>
        <v>0</v>
      </c>
    </row>
    <row r="137" spans="2:34" ht="15" customHeight="1" x14ac:dyDescent="0.25">
      <c r="B137" s="56"/>
      <c r="C137" s="526" t="s">
        <v>294</v>
      </c>
      <c r="D137" s="526"/>
      <c r="K137" s="9">
        <f>IF(L38&gt;0,L137/$K$6,0)</f>
        <v>0</v>
      </c>
      <c r="L137" s="177">
        <v>0</v>
      </c>
      <c r="M137" s="58"/>
      <c r="O137" s="56"/>
      <c r="P137" s="178">
        <v>0</v>
      </c>
      <c r="Q137" s="178">
        <v>0</v>
      </c>
      <c r="R137" s="178">
        <v>0</v>
      </c>
      <c r="S137" s="178">
        <v>0</v>
      </c>
      <c r="T137" s="178">
        <v>0</v>
      </c>
      <c r="U137" s="178">
        <v>0</v>
      </c>
      <c r="V137" s="178">
        <v>0</v>
      </c>
      <c r="W137" s="178">
        <v>0</v>
      </c>
      <c r="X137" s="178">
        <v>0</v>
      </c>
      <c r="Y137" s="178">
        <v>0</v>
      </c>
      <c r="Z137" s="178">
        <v>0</v>
      </c>
      <c r="AA137" s="178">
        <v>0</v>
      </c>
      <c r="AB137" s="16"/>
      <c r="AC137" s="45">
        <f t="shared" ref="AC137:AC138" si="18">SUM(P137:AA137)</f>
        <v>0</v>
      </c>
    </row>
    <row r="138" spans="2:34" ht="15" customHeight="1" x14ac:dyDescent="0.25">
      <c r="B138" s="56"/>
      <c r="C138" s="4" t="s">
        <v>164</v>
      </c>
      <c r="K138" s="9">
        <f>IF(L39&gt;0,L138/$K$6,0)</f>
        <v>0</v>
      </c>
      <c r="L138" s="177">
        <v>0</v>
      </c>
      <c r="M138" s="58"/>
      <c r="O138" s="56"/>
      <c r="P138" s="178">
        <v>0</v>
      </c>
      <c r="Q138" s="178">
        <v>0</v>
      </c>
      <c r="R138" s="178">
        <v>0</v>
      </c>
      <c r="S138" s="178">
        <v>0</v>
      </c>
      <c r="T138" s="178">
        <v>0</v>
      </c>
      <c r="U138" s="178">
        <v>0</v>
      </c>
      <c r="V138" s="178">
        <v>0</v>
      </c>
      <c r="W138" s="178">
        <v>0</v>
      </c>
      <c r="X138" s="178">
        <v>0</v>
      </c>
      <c r="Y138" s="178">
        <v>0</v>
      </c>
      <c r="Z138" s="178">
        <v>0</v>
      </c>
      <c r="AA138" s="178">
        <v>0</v>
      </c>
      <c r="AB138" s="16"/>
      <c r="AC138" s="45">
        <f t="shared" si="18"/>
        <v>0</v>
      </c>
    </row>
    <row r="139" spans="2:34" ht="5.0999999999999996" customHeight="1" thickBot="1" x14ac:dyDescent="0.3">
      <c r="B139" s="56"/>
      <c r="C139" s="70"/>
      <c r="D139" s="70"/>
      <c r="E139" s="10"/>
      <c r="F139" s="66"/>
      <c r="G139" s="10"/>
      <c r="H139" s="67"/>
      <c r="I139" s="10"/>
      <c r="J139" s="68"/>
      <c r="K139" s="69"/>
      <c r="L139" s="69"/>
      <c r="M139" s="58"/>
      <c r="O139" s="59"/>
      <c r="P139" s="6"/>
      <c r="Q139" s="6"/>
      <c r="R139" s="6"/>
      <c r="S139" s="6"/>
      <c r="T139" s="6"/>
      <c r="U139" s="6"/>
      <c r="V139" s="6"/>
      <c r="W139" s="6"/>
      <c r="X139" s="6"/>
      <c r="Y139" s="6"/>
      <c r="Z139" s="6"/>
      <c r="AA139" s="6"/>
      <c r="AB139" s="60"/>
      <c r="AC139" s="4"/>
    </row>
    <row r="140" spans="2:34" ht="15" customHeight="1" thickTop="1" thickBot="1" x14ac:dyDescent="0.3">
      <c r="B140" s="59"/>
      <c r="C140" s="6" t="s">
        <v>76</v>
      </c>
      <c r="D140" s="6"/>
      <c r="E140" s="6"/>
      <c r="F140" s="6"/>
      <c r="G140" s="6"/>
      <c r="H140" s="6"/>
      <c r="I140" s="6"/>
      <c r="J140" s="6"/>
      <c r="K140" s="65">
        <f>SUM(K136:K139)</f>
        <v>0</v>
      </c>
      <c r="L140" s="99">
        <f>SUM(L136:L139)</f>
        <v>0</v>
      </c>
      <c r="M140" s="60"/>
      <c r="AC140" s="4"/>
    </row>
    <row r="142" spans="2:34" ht="15" customHeight="1" thickBot="1" x14ac:dyDescent="0.3">
      <c r="C142" s="2" t="s">
        <v>3</v>
      </c>
      <c r="D142" s="5"/>
    </row>
    <row r="143" spans="2:34" ht="15" customHeight="1" x14ac:dyDescent="0.25">
      <c r="B143" s="51"/>
      <c r="C143" s="52"/>
      <c r="D143" s="52"/>
      <c r="E143" s="52"/>
      <c r="F143" s="53" t="s">
        <v>60</v>
      </c>
      <c r="G143" s="52"/>
      <c r="H143" s="53"/>
      <c r="I143" s="52"/>
      <c r="J143" s="53" t="s">
        <v>63</v>
      </c>
      <c r="K143" s="53" t="s">
        <v>65</v>
      </c>
      <c r="L143" s="53" t="s">
        <v>358</v>
      </c>
      <c r="M143" s="55"/>
      <c r="O143" s="51"/>
      <c r="P143" s="528" t="s">
        <v>141</v>
      </c>
      <c r="Q143" s="528"/>
      <c r="R143" s="528"/>
      <c r="S143" s="528"/>
      <c r="T143" s="528"/>
      <c r="U143" s="528"/>
      <c r="V143" s="528"/>
      <c r="W143" s="528"/>
      <c r="X143" s="528"/>
      <c r="Y143" s="528"/>
      <c r="Z143" s="528"/>
      <c r="AA143" s="528"/>
      <c r="AB143" s="71"/>
    </row>
    <row r="144" spans="2:34" ht="15" customHeight="1" x14ac:dyDescent="0.25">
      <c r="B144" s="56"/>
      <c r="C144" s="11"/>
      <c r="D144" s="11"/>
      <c r="E144" s="11"/>
      <c r="F144" s="57" t="s">
        <v>61</v>
      </c>
      <c r="G144" s="11"/>
      <c r="H144" s="72" t="s">
        <v>62</v>
      </c>
      <c r="I144" s="11"/>
      <c r="J144" s="57" t="s">
        <v>64</v>
      </c>
      <c r="K144" s="57" t="s">
        <v>61</v>
      </c>
      <c r="L144" s="57" t="s">
        <v>359</v>
      </c>
      <c r="M144" s="58"/>
      <c r="O144" s="56"/>
      <c r="P144" s="72" t="s">
        <v>102</v>
      </c>
      <c r="Q144" s="72" t="s">
        <v>103</v>
      </c>
      <c r="R144" s="72" t="s">
        <v>104</v>
      </c>
      <c r="S144" s="72" t="s">
        <v>105</v>
      </c>
      <c r="T144" s="72" t="s">
        <v>106</v>
      </c>
      <c r="U144" s="72" t="s">
        <v>107</v>
      </c>
      <c r="V144" s="72" t="s">
        <v>108</v>
      </c>
      <c r="W144" s="72" t="s">
        <v>109</v>
      </c>
      <c r="X144" s="72" t="s">
        <v>110</v>
      </c>
      <c r="Y144" s="72" t="s">
        <v>111</v>
      </c>
      <c r="Z144" s="72" t="s">
        <v>112</v>
      </c>
      <c r="AA144" s="72" t="s">
        <v>113</v>
      </c>
      <c r="AB144" s="73"/>
    </row>
    <row r="145" spans="2:29" ht="5.0999999999999996" customHeight="1" x14ac:dyDescent="0.25">
      <c r="B145" s="56"/>
      <c r="F145" s="64"/>
      <c r="H145" s="63"/>
      <c r="J145" s="64"/>
      <c r="K145" s="64"/>
      <c r="M145" s="58"/>
      <c r="O145" s="56"/>
      <c r="AB145" s="73"/>
    </row>
    <row r="146" spans="2:29" ht="15" customHeight="1" x14ac:dyDescent="0.25">
      <c r="B146" s="56"/>
      <c r="C146" s="521" t="s">
        <v>361</v>
      </c>
      <c r="D146" s="521"/>
      <c r="F146" s="64"/>
      <c r="H146" s="63"/>
      <c r="J146" s="64"/>
      <c r="K146" s="185">
        <v>0</v>
      </c>
      <c r="L146" s="18">
        <f>K146*$K$6</f>
        <v>0</v>
      </c>
      <c r="M146" s="58"/>
      <c r="O146" s="56"/>
      <c r="P146" s="178">
        <v>0</v>
      </c>
      <c r="Q146" s="178">
        <v>0</v>
      </c>
      <c r="R146" s="178">
        <v>0</v>
      </c>
      <c r="S146" s="178">
        <v>0</v>
      </c>
      <c r="T146" s="178">
        <v>0</v>
      </c>
      <c r="U146" s="178">
        <v>0</v>
      </c>
      <c r="V146" s="178">
        <v>0</v>
      </c>
      <c r="W146" s="178">
        <v>0</v>
      </c>
      <c r="X146" s="178">
        <v>0</v>
      </c>
      <c r="Y146" s="178">
        <v>0</v>
      </c>
      <c r="Z146" s="178">
        <v>0</v>
      </c>
      <c r="AA146" s="178">
        <v>0</v>
      </c>
      <c r="AB146" s="16"/>
      <c r="AC146" s="45">
        <f>SUM(P146:AA146)</f>
        <v>0</v>
      </c>
    </row>
    <row r="147" spans="2:29" ht="15" customHeight="1" x14ac:dyDescent="0.25">
      <c r="B147" s="56"/>
      <c r="C147" s="521" t="s">
        <v>354</v>
      </c>
      <c r="D147" s="521"/>
      <c r="F147" s="175">
        <v>0</v>
      </c>
      <c r="H147" s="7" t="s">
        <v>75</v>
      </c>
      <c r="J147" s="185">
        <v>0</v>
      </c>
      <c r="K147" s="9">
        <f>F147*J147</f>
        <v>0</v>
      </c>
      <c r="L147" s="18">
        <f>K147*$K$6</f>
        <v>0</v>
      </c>
      <c r="M147" s="58"/>
      <c r="O147" s="56"/>
      <c r="P147" s="178">
        <v>0</v>
      </c>
      <c r="Q147" s="178">
        <v>0</v>
      </c>
      <c r="R147" s="178">
        <v>0</v>
      </c>
      <c r="S147" s="178">
        <v>0</v>
      </c>
      <c r="T147" s="178">
        <v>0</v>
      </c>
      <c r="U147" s="178">
        <v>0</v>
      </c>
      <c r="V147" s="178">
        <v>0</v>
      </c>
      <c r="W147" s="178">
        <v>0</v>
      </c>
      <c r="X147" s="178">
        <v>0</v>
      </c>
      <c r="Y147" s="178">
        <v>0</v>
      </c>
      <c r="Z147" s="178">
        <v>0</v>
      </c>
      <c r="AA147" s="178">
        <v>0</v>
      </c>
      <c r="AB147" s="16"/>
      <c r="AC147" s="45">
        <f>SUM(P147:AA147)</f>
        <v>0</v>
      </c>
    </row>
    <row r="148" spans="2:29" ht="15" customHeight="1" x14ac:dyDescent="0.25">
      <c r="B148" s="56"/>
      <c r="C148" s="521" t="s">
        <v>382</v>
      </c>
      <c r="D148" s="521"/>
      <c r="F148" s="544"/>
      <c r="G148" s="544"/>
      <c r="H148" s="544"/>
      <c r="K148" s="9">
        <f>IF(L49&gt;0,L148/$K$6,0)</f>
        <v>0</v>
      </c>
      <c r="L148" s="185">
        <v>0</v>
      </c>
      <c r="M148" s="58"/>
      <c r="O148" s="56"/>
      <c r="P148" s="178">
        <v>0</v>
      </c>
      <c r="Q148" s="178">
        <v>0</v>
      </c>
      <c r="R148" s="178">
        <v>0</v>
      </c>
      <c r="S148" s="178">
        <v>0</v>
      </c>
      <c r="T148" s="178">
        <v>0</v>
      </c>
      <c r="U148" s="178">
        <v>0</v>
      </c>
      <c r="V148" s="178">
        <v>0</v>
      </c>
      <c r="W148" s="178">
        <v>0</v>
      </c>
      <c r="X148" s="178">
        <v>0</v>
      </c>
      <c r="Y148" s="178">
        <v>0</v>
      </c>
      <c r="Z148" s="178">
        <v>0</v>
      </c>
      <c r="AA148" s="178">
        <v>0</v>
      </c>
      <c r="AB148" s="16"/>
      <c r="AC148" s="45">
        <f>SUM(P148:AA148)</f>
        <v>0</v>
      </c>
    </row>
    <row r="149" spans="2:29" ht="15" customHeight="1" x14ac:dyDescent="0.25">
      <c r="B149" s="56"/>
      <c r="C149" s="521" t="s">
        <v>356</v>
      </c>
      <c r="D149" s="521"/>
      <c r="F149" s="544"/>
      <c r="G149" s="544"/>
      <c r="H149" s="544"/>
      <c r="K149" s="9">
        <f>IF(L50&gt;0,L149/$K$6,0)</f>
        <v>0</v>
      </c>
      <c r="L149" s="185">
        <v>0</v>
      </c>
      <c r="M149" s="58"/>
      <c r="O149" s="56"/>
      <c r="P149" s="178">
        <v>0</v>
      </c>
      <c r="Q149" s="178">
        <v>0</v>
      </c>
      <c r="R149" s="178">
        <v>0</v>
      </c>
      <c r="S149" s="178">
        <v>0</v>
      </c>
      <c r="T149" s="178">
        <v>0</v>
      </c>
      <c r="U149" s="178">
        <v>0</v>
      </c>
      <c r="V149" s="178">
        <v>0</v>
      </c>
      <c r="W149" s="178">
        <v>0</v>
      </c>
      <c r="X149" s="178">
        <v>0</v>
      </c>
      <c r="Y149" s="178">
        <v>0</v>
      </c>
      <c r="Z149" s="178">
        <v>0</v>
      </c>
      <c r="AA149" s="178">
        <v>0</v>
      </c>
      <c r="AB149" s="16"/>
      <c r="AC149" s="45">
        <f>SUM(P149:AA149)</f>
        <v>0</v>
      </c>
    </row>
    <row r="150" spans="2:29" ht="15" customHeight="1" x14ac:dyDescent="0.25">
      <c r="B150" s="56"/>
      <c r="C150" s="542" t="s">
        <v>3</v>
      </c>
      <c r="D150" s="543"/>
      <c r="F150" s="175">
        <v>0</v>
      </c>
      <c r="H150" s="7" t="s">
        <v>75</v>
      </c>
      <c r="J150" s="185">
        <v>0</v>
      </c>
      <c r="K150" s="9">
        <f>F150*J150</f>
        <v>0</v>
      </c>
      <c r="L150" s="18">
        <f t="shared" ref="L150" si="19">K150*$K$6</f>
        <v>0</v>
      </c>
      <c r="M150" s="58"/>
      <c r="O150" s="56"/>
      <c r="P150" s="178">
        <v>0</v>
      </c>
      <c r="Q150" s="178">
        <v>0</v>
      </c>
      <c r="R150" s="178">
        <v>0</v>
      </c>
      <c r="S150" s="178">
        <v>0</v>
      </c>
      <c r="T150" s="178">
        <v>0</v>
      </c>
      <c r="U150" s="178">
        <v>0</v>
      </c>
      <c r="V150" s="178">
        <v>0</v>
      </c>
      <c r="W150" s="178">
        <v>0</v>
      </c>
      <c r="X150" s="178">
        <v>0</v>
      </c>
      <c r="Y150" s="178">
        <v>0</v>
      </c>
      <c r="Z150" s="178">
        <v>0</v>
      </c>
      <c r="AA150" s="178">
        <v>0</v>
      </c>
      <c r="AB150" s="16"/>
      <c r="AC150" s="45">
        <f>SUM(P150:AA150)</f>
        <v>0</v>
      </c>
    </row>
    <row r="151" spans="2:29" ht="5.0999999999999996" customHeight="1" thickBot="1" x14ac:dyDescent="0.3">
      <c r="B151" s="56"/>
      <c r="C151" s="70"/>
      <c r="D151" s="70"/>
      <c r="E151" s="10"/>
      <c r="F151" s="66"/>
      <c r="G151" s="10"/>
      <c r="H151" s="67"/>
      <c r="I151" s="10"/>
      <c r="J151" s="68"/>
      <c r="K151" s="69"/>
      <c r="L151" s="69"/>
      <c r="M151" s="58"/>
      <c r="O151" s="59"/>
      <c r="P151" s="6"/>
      <c r="Q151" s="6"/>
      <c r="R151" s="6"/>
      <c r="S151" s="6"/>
      <c r="T151" s="6"/>
      <c r="U151" s="6"/>
      <c r="V151" s="6"/>
      <c r="W151" s="6"/>
      <c r="X151" s="6"/>
      <c r="Y151" s="6"/>
      <c r="Z151" s="6"/>
      <c r="AA151" s="6"/>
      <c r="AB151" s="60"/>
    </row>
    <row r="152" spans="2:29" ht="15" customHeight="1" thickTop="1" thickBot="1" x14ac:dyDescent="0.3">
      <c r="B152" s="59"/>
      <c r="C152" s="6" t="s">
        <v>76</v>
      </c>
      <c r="D152" s="6"/>
      <c r="E152" s="6"/>
      <c r="F152" s="6"/>
      <c r="G152" s="6"/>
      <c r="H152" s="6"/>
      <c r="I152" s="6"/>
      <c r="J152" s="6"/>
      <c r="K152" s="65">
        <f>SUM(K147:K151)</f>
        <v>0</v>
      </c>
      <c r="L152" s="99">
        <f>SUM(L147:L151)</f>
        <v>0</v>
      </c>
      <c r="M152" s="60"/>
    </row>
    <row r="154" spans="2:29" ht="15" customHeight="1" x14ac:dyDescent="0.25">
      <c r="B154" s="514" t="s">
        <v>613</v>
      </c>
      <c r="C154" s="514"/>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c r="AA154" s="514"/>
      <c r="AB154" s="514"/>
    </row>
  </sheetData>
  <sheetProtection algorithmName="SHA-512" hashValue="2s2b4oj/yOGGoe9hhmUghZ+4jEH7irFlN6ERIk9UeT4WreQCW/Qv4e5Vj+ixG5YHCkOM8jtozFQlBXtyw0avdg==" saltValue="Wa0zHlD5UJTc96oYPeJSHQ==" spinCount="100000" sheet="1" objects="1" scenarios="1"/>
  <mergeCells count="60">
    <mergeCell ref="B154:AB154"/>
    <mergeCell ref="P121:AA121"/>
    <mergeCell ref="C124:D124"/>
    <mergeCell ref="C125:D125"/>
    <mergeCell ref="C150:D150"/>
    <mergeCell ref="C127:D127"/>
    <mergeCell ref="P133:AA133"/>
    <mergeCell ref="C136:D136"/>
    <mergeCell ref="C137:D137"/>
    <mergeCell ref="P143:AA143"/>
    <mergeCell ref="C146:D146"/>
    <mergeCell ref="C147:D147"/>
    <mergeCell ref="C148:D148"/>
    <mergeCell ref="F148:H148"/>
    <mergeCell ref="C149:D149"/>
    <mergeCell ref="F149:H149"/>
    <mergeCell ref="C126:D126"/>
    <mergeCell ref="C106:D106"/>
    <mergeCell ref="C108:D108"/>
    <mergeCell ref="C109:D109"/>
    <mergeCell ref="C111:D111"/>
    <mergeCell ref="C112:D112"/>
    <mergeCell ref="C114:D114"/>
    <mergeCell ref="C115:D115"/>
    <mergeCell ref="P63:AA63"/>
    <mergeCell ref="C64:D64"/>
    <mergeCell ref="C66:F66"/>
    <mergeCell ref="J66:K66"/>
    <mergeCell ref="P103:AA103"/>
    <mergeCell ref="J68:K68"/>
    <mergeCell ref="C80:D80"/>
    <mergeCell ref="P84:AA84"/>
    <mergeCell ref="C87:D87"/>
    <mergeCell ref="C88:D88"/>
    <mergeCell ref="C90:D90"/>
    <mergeCell ref="C91:D91"/>
    <mergeCell ref="C93:D93"/>
    <mergeCell ref="C94:D94"/>
    <mergeCell ref="C96:D96"/>
    <mergeCell ref="C97:D97"/>
    <mergeCell ref="P51:AA51"/>
    <mergeCell ref="C54:D54"/>
    <mergeCell ref="C55:D55"/>
    <mergeCell ref="C57:D57"/>
    <mergeCell ref="C58:D58"/>
    <mergeCell ref="C56:D56"/>
    <mergeCell ref="C43:D43"/>
    <mergeCell ref="C45:D45"/>
    <mergeCell ref="P40:AA40"/>
    <mergeCell ref="C2:F2"/>
    <mergeCell ref="X3:AB8"/>
    <mergeCell ref="H4:K4"/>
    <mergeCell ref="P10:AA10"/>
    <mergeCell ref="D23:E23"/>
    <mergeCell ref="P28:AA28"/>
    <mergeCell ref="C31:D31"/>
    <mergeCell ref="C32:D32"/>
    <mergeCell ref="C33:D33"/>
    <mergeCell ref="C34:D34"/>
    <mergeCell ref="C35:D35"/>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600-000000000000}">
          <x14:formula1>
            <xm:f>Data!$B$2:$B$21</xm:f>
          </x14:formula1>
          <xm:sqref>D14</xm:sqref>
        </x14:dataValidation>
        <x14:dataValidation type="list" allowBlank="1" showInputMessage="1" showErrorMessage="1" xr:uid="{00000000-0002-0000-0600-000001000000}">
          <x14:formula1>
            <xm:f>Data!$P$31:$P$46</xm:f>
          </x14:formula1>
          <xm:sqref>C136:C137</xm:sqref>
        </x14:dataValidation>
        <x14:dataValidation type="list" allowBlank="1" showInputMessage="1" showErrorMessage="1" xr:uid="{00000000-0002-0000-0600-000002000000}">
          <x14:formula1>
            <xm:f>Data!$L$2:$L$17</xm:f>
          </x14:formula1>
          <xm:sqref>C124:D126</xm:sqref>
        </x14:dataValidation>
        <x14:dataValidation type="list" allowBlank="1" showInputMessage="1" showErrorMessage="1" xr:uid="{00000000-0002-0000-0600-000003000000}">
          <x14:formula1>
            <xm:f>Data!$D$2:$D$6</xm:f>
          </x14:formula1>
          <xm:sqref>J66</xm:sqref>
        </x14:dataValidation>
        <x14:dataValidation type="list" allowBlank="1" showInputMessage="1" showErrorMessage="1" xr:uid="{00000000-0002-0000-0600-000004000000}">
          <x14:formula1>
            <xm:f>Data!$D$12:$D$17</xm:f>
          </x14:formula1>
          <xm:sqref>J68</xm:sqref>
        </x14:dataValidation>
        <x14:dataValidation type="list" allowBlank="1" showInputMessage="1" showErrorMessage="1" xr:uid="{00000000-0002-0000-0600-000005000000}">
          <x14:formula1>
            <xm:f>Data!$H$28:$H$34</xm:f>
          </x14:formula1>
          <xm:sqref>H88 H91 H94 H97</xm:sqref>
        </x14:dataValidation>
        <x14:dataValidation type="list" allowBlank="1" showInputMessage="1" showErrorMessage="1" xr:uid="{00000000-0002-0000-0600-000006000000}">
          <x14:formula1>
            <xm:f>Data!$H$2:$H$11</xm:f>
          </x14:formula1>
          <xm:sqref>C88:D88 C97:D97 C94:D94 C91:D91</xm:sqref>
        </x14:dataValidation>
        <x14:dataValidation type="list" allowBlank="1" showInputMessage="1" showErrorMessage="1" xr:uid="{00000000-0002-0000-0600-000007000000}">
          <x14:formula1>
            <xm:f>Data!$F$28:$F$33</xm:f>
          </x14:formula1>
          <xm:sqref>H45 C45 C43 H43</xm:sqref>
        </x14:dataValidation>
        <x14:dataValidation type="list" allowBlank="1" showInputMessage="1" showErrorMessage="1" xr:uid="{00000000-0002-0000-0600-000008000000}">
          <x14:formula1>
            <xm:f>Data!$J$20:$J$23</xm:f>
          </x14:formula1>
          <xm:sqref>D107 D113 D110 D116</xm:sqref>
        </x14:dataValidation>
        <x14:dataValidation type="list" allowBlank="1" showInputMessage="1" showErrorMessage="1" xr:uid="{00000000-0002-0000-0600-000009000000}">
          <x14:formula1>
            <xm:f>Data!$L$20:$L$29</xm:f>
          </x14:formula1>
          <xm:sqref>H139 H129 H151 H124:H127 H21:H22 H14</xm:sqref>
        </x14:dataValidation>
        <x14:dataValidation type="list" allowBlank="1" showInputMessage="1" showErrorMessage="1" xr:uid="{00000000-0002-0000-0600-00000A000000}">
          <x14:formula1>
            <xm:f>Data!$H$20:$H$24</xm:f>
          </x14:formula1>
          <xm:sqref>D89 D98 D92 D95</xm:sqref>
        </x14:dataValidation>
        <x14:dataValidation type="list" allowBlank="1" showInputMessage="1" showErrorMessage="1" xr:uid="{00000000-0002-0000-0600-00000B000000}">
          <x14:formula1>
            <xm:f>Data!$F$20:$F$24</xm:f>
          </x14:formula1>
          <xm:sqref>D44 D46</xm:sqref>
        </x14:dataValidation>
        <x14:dataValidation type="list" allowBlank="1" showInputMessage="1" showErrorMessage="1" xr:uid="{00000000-0002-0000-0600-00000C000000}">
          <x14:formula1>
            <xm:f>Data!$F$2:$F$16</xm:f>
          </x14:formula1>
          <xm:sqref>C54:D58 C31:C35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B80"/>
  <sheetViews>
    <sheetView showGridLines="0" showRowColHeaders="0" zoomScaleNormal="100" workbookViewId="0">
      <selection activeCell="B6" sqref="B6:D6"/>
    </sheetView>
  </sheetViews>
  <sheetFormatPr defaultColWidth="9.140625" defaultRowHeight="15" customHeight="1" x14ac:dyDescent="0.25"/>
  <cols>
    <col min="1" max="1" width="4.7109375" style="1" customWidth="1"/>
    <col min="2" max="2" width="16.7109375" style="1" customWidth="1"/>
    <col min="3" max="3" width="10.7109375" style="1" customWidth="1"/>
    <col min="4" max="4" width="9.140625" style="1"/>
    <col min="5" max="5" width="11.7109375" style="1" customWidth="1"/>
    <col min="6" max="8" width="10.7109375" style="1" customWidth="1"/>
    <col min="9" max="26" width="9.140625" style="1"/>
    <col min="27" max="27" width="20.7109375" style="1" customWidth="1"/>
    <col min="28" max="28" width="10.7109375" style="1" customWidth="1"/>
    <col min="29" max="16384" width="9.140625" style="1"/>
  </cols>
  <sheetData>
    <row r="2" spans="2:8" ht="77.099999999999994" customHeight="1" x14ac:dyDescent="0.25"/>
    <row r="3" spans="2:8" ht="20.100000000000001" customHeight="1" x14ac:dyDescent="0.25">
      <c r="B3" s="546" t="s">
        <v>403</v>
      </c>
      <c r="C3" s="546"/>
      <c r="D3" s="546"/>
      <c r="E3" s="546"/>
      <c r="F3" s="546"/>
      <c r="G3" s="546"/>
      <c r="H3" s="546"/>
    </row>
    <row r="4" spans="2:8" ht="15" customHeight="1" x14ac:dyDescent="0.25">
      <c r="B4" s="546" t="str">
        <f>'Basic Information'!$D$6</f>
        <v>Region of State</v>
      </c>
      <c r="C4" s="546"/>
      <c r="D4" s="546"/>
      <c r="E4" s="546"/>
      <c r="F4" s="546"/>
      <c r="G4" s="546"/>
      <c r="H4" s="546"/>
    </row>
    <row r="6" spans="2:8" ht="20.100000000000001" customHeight="1" x14ac:dyDescent="0.25">
      <c r="B6" s="545" t="str">
        <f>'Basic Information'!D12</f>
        <v>Crop</v>
      </c>
      <c r="C6" s="545"/>
      <c r="D6" s="545"/>
      <c r="E6" s="315">
        <f>'Crop 2 - Input'!K6</f>
        <v>0</v>
      </c>
      <c r="F6" s="316" t="s">
        <v>4</v>
      </c>
      <c r="G6" s="317"/>
      <c r="H6" s="318">
        <f>'Basic Information'!$D$4</f>
        <v>2024</v>
      </c>
    </row>
    <row r="7" spans="2:8" ht="15" customHeight="1" x14ac:dyDescent="0.25">
      <c r="B7" s="548" t="s">
        <v>390</v>
      </c>
      <c r="C7" s="548"/>
      <c r="D7" s="548"/>
      <c r="E7" s="548"/>
      <c r="F7" s="548"/>
      <c r="G7" s="548"/>
      <c r="H7" s="548"/>
    </row>
    <row r="8" spans="2:8" ht="15" customHeight="1" x14ac:dyDescent="0.25">
      <c r="B8" s="229"/>
      <c r="C8" s="229"/>
      <c r="D8" s="232"/>
      <c r="E8" s="233" t="s">
        <v>142</v>
      </c>
      <c r="F8" s="549" t="s">
        <v>0</v>
      </c>
      <c r="G8" s="549"/>
      <c r="H8" s="549"/>
    </row>
    <row r="9" spans="2:8" ht="15" customHeight="1" thickBot="1" x14ac:dyDescent="0.3">
      <c r="B9" s="198" t="s">
        <v>405</v>
      </c>
      <c r="C9" s="198"/>
      <c r="D9" s="230" t="s">
        <v>418</v>
      </c>
      <c r="E9" s="231" t="s">
        <v>420</v>
      </c>
      <c r="F9" s="231" t="s">
        <v>142</v>
      </c>
      <c r="G9" s="231" t="s">
        <v>391</v>
      </c>
      <c r="H9" s="231" t="s">
        <v>421</v>
      </c>
    </row>
    <row r="10" spans="2:8" ht="15" customHeight="1" x14ac:dyDescent="0.25">
      <c r="B10" s="554" t="str">
        <f>'Crop 2 - Input'!D14</f>
        <v>Crop</v>
      </c>
      <c r="C10" s="554"/>
      <c r="D10" s="199" t="str">
        <f>'Crop 2 - Input'!H14</f>
        <v>Harv. Units</v>
      </c>
      <c r="E10" s="212">
        <f>'Crop 2 - Input'!F19</f>
        <v>0</v>
      </c>
      <c r="F10" s="234">
        <f>'Crop 2 - Input'!L19</f>
        <v>0</v>
      </c>
      <c r="G10" s="212">
        <f>IF(F10&gt;0,F10/'Crop 2 - Input'!K6,0)</f>
        <v>0</v>
      </c>
      <c r="H10" s="212">
        <f t="shared" ref="H10:H13" si="0">IF(G10&gt;0,G10/$E$10,0)</f>
        <v>0</v>
      </c>
    </row>
    <row r="11" spans="2:8" ht="15" customHeight="1" x14ac:dyDescent="0.25">
      <c r="B11" s="555" t="str">
        <f>'Crop 2 - Input'!D21</f>
        <v>Other</v>
      </c>
      <c r="C11" s="556"/>
      <c r="D11" s="199" t="str">
        <f>'Crop 2 - Input'!H21</f>
        <v>Units</v>
      </c>
      <c r="E11" s="212">
        <f>'Crop 2 - Input'!F21</f>
        <v>0</v>
      </c>
      <c r="F11" s="234">
        <f>'Crop 2 - Input'!L21</f>
        <v>0</v>
      </c>
      <c r="G11" s="212">
        <f>IF(F11&gt;0,'Crop 2 - Input'!K21,0)</f>
        <v>0</v>
      </c>
      <c r="H11" s="212">
        <f t="shared" si="0"/>
        <v>0</v>
      </c>
    </row>
    <row r="12" spans="2:8" ht="15" customHeight="1" x14ac:dyDescent="0.25">
      <c r="B12" s="555" t="s">
        <v>417</v>
      </c>
      <c r="C12" s="555"/>
      <c r="D12" s="199" t="str">
        <f>'Crop 2 - Input'!H22</f>
        <v>Units</v>
      </c>
      <c r="E12" s="212">
        <f>'Crop 2 - Input'!F22</f>
        <v>0</v>
      </c>
      <c r="F12" s="234">
        <f>'Crop 2 - Input'!L22</f>
        <v>0</v>
      </c>
      <c r="G12" s="212">
        <f>IF(F12&gt;0,'Crop 2 - Input'!K22,0)</f>
        <v>0</v>
      </c>
      <c r="H12" s="212">
        <f t="shared" si="0"/>
        <v>0</v>
      </c>
    </row>
    <row r="13" spans="2:8" ht="15" customHeight="1" x14ac:dyDescent="0.25">
      <c r="B13" s="555" t="s">
        <v>67</v>
      </c>
      <c r="C13" s="555"/>
      <c r="D13" s="199"/>
      <c r="E13" s="212"/>
      <c r="F13" s="234">
        <f>'Crop 2 - Input'!L23</f>
        <v>0</v>
      </c>
      <c r="G13" s="212">
        <f>IF(F13&gt;0,'Crop 2 - Input'!K23,0)</f>
        <v>0</v>
      </c>
      <c r="H13" s="212">
        <f t="shared" si="0"/>
        <v>0</v>
      </c>
    </row>
    <row r="14" spans="2:8" ht="5.0999999999999996" customHeight="1" thickBot="1" x14ac:dyDescent="0.3">
      <c r="B14" s="201"/>
      <c r="C14" s="201"/>
      <c r="D14" s="202"/>
      <c r="E14" s="203"/>
      <c r="F14" s="204"/>
      <c r="G14" s="291"/>
      <c r="H14" s="291"/>
    </row>
    <row r="15" spans="2:8" ht="15" customHeight="1" thickTop="1" x14ac:dyDescent="0.25">
      <c r="B15" s="237" t="s">
        <v>392</v>
      </c>
      <c r="C15" s="237"/>
      <c r="D15" s="206"/>
      <c r="E15" s="207"/>
      <c r="F15" s="208">
        <f t="shared" ref="F15" si="1">SUM(F10:F14)</f>
        <v>0</v>
      </c>
      <c r="G15" s="290">
        <f>SUM(G10:G14)</f>
        <v>0</v>
      </c>
      <c r="H15" s="290">
        <f t="shared" ref="H15" si="2">SUM(H10:H14)</f>
        <v>0</v>
      </c>
    </row>
    <row r="16" spans="2:8" ht="10.15" customHeight="1" x14ac:dyDescent="0.25">
      <c r="B16" s="209"/>
      <c r="C16" s="209"/>
      <c r="D16" s="199"/>
      <c r="E16" s="196"/>
      <c r="F16" s="196"/>
      <c r="G16" s="200"/>
      <c r="H16" s="200"/>
    </row>
    <row r="17" spans="2:8" ht="15" customHeight="1" x14ac:dyDescent="0.25">
      <c r="B17" s="548" t="s">
        <v>393</v>
      </c>
      <c r="C17" s="548"/>
      <c r="D17" s="548"/>
      <c r="E17" s="548"/>
      <c r="F17" s="548"/>
      <c r="G17" s="548"/>
      <c r="H17" s="548"/>
    </row>
    <row r="18" spans="2:8" ht="15" customHeight="1" x14ac:dyDescent="0.25">
      <c r="B18" s="196"/>
      <c r="C18" s="196"/>
      <c r="F18" s="550" t="s">
        <v>407</v>
      </c>
      <c r="G18" s="550"/>
      <c r="H18" s="550"/>
    </row>
    <row r="19" spans="2:8" ht="15" customHeight="1" thickBot="1" x14ac:dyDescent="0.3">
      <c r="B19" s="214"/>
      <c r="C19" s="214"/>
      <c r="D19" s="219"/>
      <c r="E19" s="219"/>
      <c r="F19" s="295" t="s">
        <v>142</v>
      </c>
      <c r="G19" s="295" t="s">
        <v>391</v>
      </c>
      <c r="H19" s="231" t="s">
        <v>421</v>
      </c>
    </row>
    <row r="20" spans="2:8" ht="15" customHeight="1" x14ac:dyDescent="0.25">
      <c r="B20" s="256" t="s">
        <v>433</v>
      </c>
      <c r="C20" s="196"/>
    </row>
    <row r="21" spans="2:8" ht="15" customHeight="1" x14ac:dyDescent="0.25">
      <c r="B21" s="547" t="s">
        <v>408</v>
      </c>
      <c r="C21" s="547"/>
      <c r="F21" s="132">
        <f>'Crop 2 - Input'!L37</f>
        <v>0</v>
      </c>
      <c r="G21" s="222">
        <f>IF(F21&gt;0,F21/'Crop 2 - Input'!$K$6,0)</f>
        <v>0</v>
      </c>
      <c r="H21" s="212">
        <f t="shared" ref="H21:H36" si="3">IF(G21&gt;0,G21/$E$10,0)</f>
        <v>0</v>
      </c>
    </row>
    <row r="22" spans="2:8" ht="15" customHeight="1" x14ac:dyDescent="0.25">
      <c r="B22" s="547" t="s">
        <v>43</v>
      </c>
      <c r="C22" s="547"/>
      <c r="F22" s="132">
        <f>'Crop 2 - Input'!L48</f>
        <v>0</v>
      </c>
      <c r="G22" s="222">
        <f>IF(F22&gt;0,F22/'Crop 2 - Input'!$K$6,0)</f>
        <v>0</v>
      </c>
      <c r="H22" s="212">
        <f t="shared" si="3"/>
        <v>0</v>
      </c>
    </row>
    <row r="23" spans="2:8" ht="15" customHeight="1" x14ac:dyDescent="0.25">
      <c r="B23" s="547" t="s">
        <v>78</v>
      </c>
      <c r="C23" s="547"/>
      <c r="F23" s="132">
        <f>'Crop 2 - Input'!L60</f>
        <v>0</v>
      </c>
      <c r="G23" s="222">
        <f>IF(F23&gt;0,F23/'Crop 2 - Input'!$K$6,0)</f>
        <v>0</v>
      </c>
      <c r="H23" s="212">
        <f t="shared" si="3"/>
        <v>0</v>
      </c>
    </row>
    <row r="24" spans="2:8" ht="15" customHeight="1" x14ac:dyDescent="0.25">
      <c r="B24" s="547" t="s">
        <v>46</v>
      </c>
      <c r="C24" s="547"/>
      <c r="F24" s="132">
        <f>'Crop 2 - Input'!L75</f>
        <v>0</v>
      </c>
      <c r="G24" s="222">
        <f>IF(F24&gt;0,F24/'Crop 2 - Input'!$K$6,0)</f>
        <v>0</v>
      </c>
      <c r="H24" s="212">
        <f t="shared" si="3"/>
        <v>0</v>
      </c>
    </row>
    <row r="25" spans="2:8" ht="15" customHeight="1" x14ac:dyDescent="0.25">
      <c r="B25" s="547" t="s">
        <v>48</v>
      </c>
      <c r="C25" s="547"/>
      <c r="F25" s="132">
        <f>'Crop 2 - Input'!L100</f>
        <v>0</v>
      </c>
      <c r="G25" s="222">
        <f>IF(F25&gt;0,F25/'Crop 2 - Input'!$K$6,0)</f>
        <v>0</v>
      </c>
      <c r="H25" s="212">
        <f t="shared" si="3"/>
        <v>0</v>
      </c>
    </row>
    <row r="26" spans="2:8" ht="15" customHeight="1" x14ac:dyDescent="0.25">
      <c r="B26" s="547" t="s">
        <v>52</v>
      </c>
      <c r="C26" s="547"/>
      <c r="F26" s="132">
        <f>'Crop 2 - Input'!L118</f>
        <v>0</v>
      </c>
      <c r="G26" s="222">
        <f>IF(F26&gt;0,F26/'Crop 2 - Input'!$K$6,0)</f>
        <v>0</v>
      </c>
      <c r="H26" s="212">
        <f t="shared" si="3"/>
        <v>0</v>
      </c>
    </row>
    <row r="27" spans="2:8" ht="15" customHeight="1" x14ac:dyDescent="0.25">
      <c r="B27" s="557" t="s">
        <v>409</v>
      </c>
      <c r="C27" s="557"/>
      <c r="D27" s="557"/>
      <c r="F27" s="132">
        <f>'Crop 2 - Input'!L140</f>
        <v>0</v>
      </c>
      <c r="G27" s="222">
        <f>IF(F27&gt;0,F27/'Crop 2 - Input'!$K$6,0)</f>
        <v>0</v>
      </c>
      <c r="H27" s="212">
        <f t="shared" si="3"/>
        <v>0</v>
      </c>
    </row>
    <row r="28" spans="2:8" ht="15" customHeight="1" x14ac:dyDescent="0.25">
      <c r="B28" s="547" t="s">
        <v>427</v>
      </c>
      <c r="C28" s="547"/>
      <c r="F28" s="132">
        <f>(General!$E$49*General!$I$49)+(General!$E$50*General!$I$50)+(General!$E$51*General!$I$51)+(General!$E$52*General!$I$52)+(General!$E$53*General!$I$53)+(General!$E$54*General!$I$54)+(General!$U$58*(General!$E$49*General!$I$49)+(General!$E$50*General!$I$50)+(General!$E$51*General!$I$51)+(General!$E$52*General!$I$52)+(General!$E$53*General!$I$53)+(General!$E$54*General!$I$54))</f>
        <v>0</v>
      </c>
      <c r="G28" s="222">
        <f>IF(F28&gt;0,F28/'Crop 2 - Input'!$K$6,0)</f>
        <v>0</v>
      </c>
      <c r="H28" s="212">
        <f t="shared" si="3"/>
        <v>0</v>
      </c>
    </row>
    <row r="29" spans="2:8" ht="15" customHeight="1" x14ac:dyDescent="0.25">
      <c r="B29" s="547" t="s">
        <v>394</v>
      </c>
      <c r="C29" s="547"/>
      <c r="F29" s="132">
        <f>General!E80*General!I80</f>
        <v>0</v>
      </c>
      <c r="G29" s="222">
        <f>IF(F29&gt;0,F29/'Crop 2 - Input'!$K$6,0)</f>
        <v>0</v>
      </c>
      <c r="H29" s="212">
        <f t="shared" si="3"/>
        <v>0</v>
      </c>
    </row>
    <row r="30" spans="2:8" ht="15" customHeight="1" x14ac:dyDescent="0.25">
      <c r="B30" s="547" t="s">
        <v>377</v>
      </c>
      <c r="C30" s="547"/>
      <c r="F30" s="132">
        <f>General!E81*General!I81</f>
        <v>0</v>
      </c>
      <c r="G30" s="222">
        <f>IF(F30&gt;0,F30/'Crop 2 - Input'!$K$6,0)</f>
        <v>0</v>
      </c>
      <c r="H30" s="212">
        <f t="shared" si="3"/>
        <v>0</v>
      </c>
    </row>
    <row r="31" spans="2:8" ht="15" customHeight="1" x14ac:dyDescent="0.25">
      <c r="B31" s="547" t="s">
        <v>381</v>
      </c>
      <c r="C31" s="547"/>
      <c r="F31" s="132">
        <f>General!E82*General!I82</f>
        <v>0</v>
      </c>
      <c r="G31" s="222">
        <f>IF(F31&gt;0,F31/'Crop 2 - Input'!$K$6,0)</f>
        <v>0</v>
      </c>
      <c r="H31" s="212">
        <f t="shared" si="3"/>
        <v>0</v>
      </c>
    </row>
    <row r="32" spans="2:8" ht="15" customHeight="1" x14ac:dyDescent="0.25">
      <c r="B32" s="547" t="s">
        <v>410</v>
      </c>
      <c r="C32" s="547"/>
      <c r="F32" s="132">
        <f>'Crop 2 - Input'!L146</f>
        <v>0</v>
      </c>
      <c r="G32" s="222">
        <f>IF(F32&gt;0,F32/'Crop 2 - Input'!$K$6,0)</f>
        <v>0</v>
      </c>
      <c r="H32" s="212">
        <f t="shared" si="3"/>
        <v>0</v>
      </c>
    </row>
    <row r="33" spans="2:8" ht="15" customHeight="1" x14ac:dyDescent="0.25">
      <c r="B33" s="547" t="s">
        <v>3</v>
      </c>
      <c r="C33" s="547"/>
      <c r="F33" s="132">
        <f>'Crop 2 - Input'!L147+'Crop 2 - Input'!L148+'Crop 2 - Input'!L149+'Crop 2 - Input'!L150</f>
        <v>0</v>
      </c>
      <c r="G33" s="222">
        <f>IF(F33&gt;0,F33/'Crop 2 - Input'!$K$6,0)</f>
        <v>0</v>
      </c>
      <c r="H33" s="212">
        <f t="shared" si="3"/>
        <v>0</v>
      </c>
    </row>
    <row r="34" spans="2:8" ht="15" customHeight="1" x14ac:dyDescent="0.25">
      <c r="B34" s="552" t="s">
        <v>411</v>
      </c>
      <c r="C34" s="552"/>
      <c r="D34" s="219"/>
      <c r="E34" s="219"/>
      <c r="F34" s="235">
        <f>SUM(F21:F33)*0.5*(General!$O$7)</f>
        <v>0</v>
      </c>
      <c r="G34" s="236">
        <f>IF(F34&gt;0,F34/'Crop 2 - Input'!$K$6,0)</f>
        <v>0</v>
      </c>
      <c r="H34" s="310">
        <f t="shared" si="3"/>
        <v>0</v>
      </c>
    </row>
    <row r="35" spans="2:8" ht="15" customHeight="1" x14ac:dyDescent="0.25">
      <c r="B35" s="218" t="s">
        <v>434</v>
      </c>
      <c r="F35" s="132">
        <f>SUM(F20:F34)</f>
        <v>0</v>
      </c>
      <c r="G35" s="222">
        <f t="shared" ref="G35:H35" si="4">SUM(G20:G34)</f>
        <v>0</v>
      </c>
      <c r="H35" s="222">
        <f t="shared" si="4"/>
        <v>0</v>
      </c>
    </row>
    <row r="36" spans="2:8" ht="15" customHeight="1" x14ac:dyDescent="0.25">
      <c r="B36" s="1" t="s">
        <v>395</v>
      </c>
      <c r="F36" s="132">
        <f>'Crop 2 - Input'!L130</f>
        <v>0</v>
      </c>
      <c r="G36" s="222">
        <f>IF(F36&gt;0,F36/'Crop 2 - Input'!$K$6,0)</f>
        <v>0</v>
      </c>
      <c r="H36" s="212">
        <f t="shared" si="3"/>
        <v>0</v>
      </c>
    </row>
    <row r="37" spans="2:8" ht="5.0999999999999996" customHeight="1" thickBot="1" x14ac:dyDescent="0.3">
      <c r="B37" s="241"/>
      <c r="C37" s="241"/>
      <c r="D37" s="241"/>
      <c r="E37" s="241"/>
      <c r="F37" s="242"/>
      <c r="G37" s="247"/>
      <c r="H37" s="247"/>
    </row>
    <row r="38" spans="2:8" ht="15" customHeight="1" thickTop="1" x14ac:dyDescent="0.25">
      <c r="B38" s="1" t="s">
        <v>396</v>
      </c>
      <c r="F38" s="132">
        <f>F35+F36</f>
        <v>0</v>
      </c>
      <c r="G38" s="222">
        <f>G35+G36</f>
        <v>0</v>
      </c>
      <c r="H38" s="222">
        <f>H35+H36</f>
        <v>0</v>
      </c>
    </row>
    <row r="39" spans="2:8" ht="15" customHeight="1" x14ac:dyDescent="0.25">
      <c r="B39" s="1" t="s">
        <v>247</v>
      </c>
      <c r="F39" s="132"/>
      <c r="G39" s="222"/>
      <c r="H39" s="222"/>
    </row>
    <row r="40" spans="2:8" ht="15" customHeight="1" x14ac:dyDescent="0.25">
      <c r="B40" s="218" t="s">
        <v>384</v>
      </c>
      <c r="C40" s="221"/>
      <c r="F40" s="132">
        <f>(General!O14+General!O15+General!O16)*'Basic Information'!F12</f>
        <v>0</v>
      </c>
      <c r="G40" s="222">
        <f>IF(F40&gt;0,F40/'Crop 2 - Input'!$K$6,0)</f>
        <v>0</v>
      </c>
      <c r="H40" s="212">
        <f t="shared" ref="H40:H44" si="5">IF(G40&gt;0,G40/$E$10,0)</f>
        <v>0</v>
      </c>
    </row>
    <row r="41" spans="2:8" ht="15" customHeight="1" x14ac:dyDescent="0.25">
      <c r="B41" s="218" t="s">
        <v>412</v>
      </c>
      <c r="C41" s="221"/>
      <c r="F41" s="132">
        <f>(General!O19+General!O21+General!O23+General!O25+General!O28+General!O30+General!O32+General!O35+General!O37+General!O39)*'Basic Information'!F12</f>
        <v>0</v>
      </c>
      <c r="G41" s="222">
        <f>IF(F41&gt;0,F41/'Crop 2 - Input'!$K$6,0)</f>
        <v>0</v>
      </c>
      <c r="H41" s="212">
        <f t="shared" si="5"/>
        <v>0</v>
      </c>
    </row>
    <row r="42" spans="2:8" ht="15" customHeight="1" x14ac:dyDescent="0.25">
      <c r="B42" s="218" t="s">
        <v>413</v>
      </c>
      <c r="C42" s="221"/>
      <c r="F42" s="132">
        <f>(General!O18+General!O20+General!O22+General!O24+General!O27+General!O29+General!O31+General!O34+General!O36+General!O38)*'Basic Information'!F12</f>
        <v>0</v>
      </c>
      <c r="G42" s="222">
        <f>IF(F42&gt;0,F42/'Crop 2 - Input'!$K$6,0)</f>
        <v>0</v>
      </c>
      <c r="H42" s="212">
        <f t="shared" si="5"/>
        <v>0</v>
      </c>
    </row>
    <row r="43" spans="2:8" ht="15" customHeight="1" x14ac:dyDescent="0.25">
      <c r="B43" s="218" t="s">
        <v>626</v>
      </c>
      <c r="C43" s="221"/>
      <c r="F43" s="132">
        <f>General!E85*General!I85</f>
        <v>0</v>
      </c>
      <c r="G43" s="222">
        <f>IF(F43&gt;0,F43/'Crop 2 - Input'!$K$6,0)</f>
        <v>0</v>
      </c>
      <c r="H43" s="212">
        <f t="shared" ref="H43" si="6">IF(G43&gt;0,G43/$E$10,0)</f>
        <v>0</v>
      </c>
    </row>
    <row r="44" spans="2:8" ht="15" customHeight="1" x14ac:dyDescent="0.25">
      <c r="B44" s="238" t="s">
        <v>414</v>
      </c>
      <c r="C44" s="224"/>
      <c r="D44" s="219"/>
      <c r="E44" s="219"/>
      <c r="F44" s="235">
        <f>SUM(General!E86:E95)*'Basic Information'!F14</f>
        <v>0</v>
      </c>
      <c r="G44" s="236">
        <f>IF(F44&gt;0,F44/'Crop 2 - Input'!$K$6,0)</f>
        <v>0</v>
      </c>
      <c r="H44" s="310">
        <f t="shared" si="5"/>
        <v>0</v>
      </c>
    </row>
    <row r="45" spans="2:8" ht="15" customHeight="1" x14ac:dyDescent="0.25">
      <c r="B45" s="1" t="s">
        <v>415</v>
      </c>
      <c r="F45" s="132">
        <f>SUM(F40:F44)</f>
        <v>0</v>
      </c>
      <c r="G45" s="222">
        <f>SUM(G40:G44)</f>
        <v>0</v>
      </c>
      <c r="H45" s="222">
        <f>SUM(H40:H44)</f>
        <v>0</v>
      </c>
    </row>
    <row r="46" spans="2:8" ht="10.15" customHeight="1" thickBot="1" x14ac:dyDescent="0.3">
      <c r="B46" s="241"/>
      <c r="C46" s="241"/>
      <c r="D46" s="241"/>
      <c r="E46" s="241"/>
      <c r="F46" s="242"/>
      <c r="G46" s="242"/>
      <c r="H46" s="242"/>
    </row>
    <row r="47" spans="2:8" ht="15" customHeight="1" thickTop="1" x14ac:dyDescent="0.25">
      <c r="B47" s="2" t="s">
        <v>422</v>
      </c>
      <c r="C47" s="2"/>
      <c r="D47" s="2"/>
      <c r="E47" s="2"/>
      <c r="F47" s="254">
        <f>F35+F36+F45</f>
        <v>0</v>
      </c>
      <c r="G47" s="255">
        <f>G35+G36+G45</f>
        <v>0</v>
      </c>
      <c r="H47" s="255">
        <f>H35+H36+H45</f>
        <v>0</v>
      </c>
    </row>
    <row r="48" spans="2:8" ht="10.15" customHeight="1" thickBot="1" x14ac:dyDescent="0.3"/>
    <row r="49" spans="2:8" ht="15" customHeight="1" thickBot="1" x14ac:dyDescent="0.3">
      <c r="B49" s="244" t="s">
        <v>426</v>
      </c>
      <c r="C49" s="245"/>
      <c r="D49" s="245"/>
      <c r="E49" s="245"/>
      <c r="F49" s="246">
        <f>F15-F47</f>
        <v>0</v>
      </c>
      <c r="G49" s="288">
        <f>G15-G47</f>
        <v>0</v>
      </c>
      <c r="H49" s="289">
        <f>H15-H47</f>
        <v>0</v>
      </c>
    </row>
    <row r="50" spans="2:8" ht="10.15" customHeight="1" x14ac:dyDescent="0.25"/>
    <row r="51" spans="2:8" ht="15" customHeight="1" x14ac:dyDescent="0.25">
      <c r="B51" s="197" t="s">
        <v>477</v>
      </c>
      <c r="C51" s="197"/>
      <c r="D51" s="197"/>
      <c r="E51" s="210"/>
      <c r="F51" s="210"/>
      <c r="G51" s="210"/>
      <c r="H51" s="210"/>
    </row>
    <row r="52" spans="2:8" ht="15" customHeight="1" x14ac:dyDescent="0.25">
      <c r="B52" s="272"/>
      <c r="C52" s="272"/>
      <c r="D52" s="553" t="s">
        <v>424</v>
      </c>
      <c r="E52" s="553"/>
      <c r="F52" s="553"/>
      <c r="G52" s="553"/>
      <c r="H52" s="553"/>
    </row>
    <row r="53" spans="2:8" ht="15" customHeight="1" x14ac:dyDescent="0.25">
      <c r="B53" s="272"/>
      <c r="C53" s="272"/>
      <c r="D53" s="274">
        <v>-0.25</v>
      </c>
      <c r="E53" s="274">
        <v>-0.1</v>
      </c>
      <c r="F53" s="272"/>
      <c r="G53" s="274">
        <v>0.1</v>
      </c>
      <c r="H53" s="274">
        <v>0.25</v>
      </c>
    </row>
    <row r="54" spans="2:8" ht="15" customHeight="1" x14ac:dyDescent="0.25">
      <c r="B54" s="273" t="s">
        <v>397</v>
      </c>
      <c r="C54" s="273"/>
      <c r="D54" s="275">
        <f>F54*0.75</f>
        <v>0</v>
      </c>
      <c r="E54" s="275">
        <f>F54*0.9</f>
        <v>0</v>
      </c>
      <c r="F54" s="275">
        <f>'Crop 2 - Input'!J19</f>
        <v>0</v>
      </c>
      <c r="G54" s="275">
        <f>F54*1.1</f>
        <v>0</v>
      </c>
      <c r="H54" s="275">
        <f>F54*1.25</f>
        <v>0</v>
      </c>
    </row>
    <row r="55" spans="2:8" ht="15" customHeight="1" x14ac:dyDescent="0.25">
      <c r="B55" s="276">
        <v>-0.25</v>
      </c>
      <c r="C55" s="277">
        <f>C57*0.75</f>
        <v>0</v>
      </c>
      <c r="D55" s="278">
        <f t="shared" ref="D55:H59" si="7">(D$54*$C55)-$G$47</f>
        <v>0</v>
      </c>
      <c r="E55" s="279">
        <f t="shared" si="7"/>
        <v>0</v>
      </c>
      <c r="F55" s="279">
        <f t="shared" si="7"/>
        <v>0</v>
      </c>
      <c r="G55" s="279">
        <f t="shared" si="7"/>
        <v>0</v>
      </c>
      <c r="H55" s="280">
        <f t="shared" si="7"/>
        <v>0</v>
      </c>
    </row>
    <row r="56" spans="2:8" ht="15" customHeight="1" x14ac:dyDescent="0.25">
      <c r="B56" s="276">
        <v>-0.1</v>
      </c>
      <c r="C56" s="277">
        <f>C57*0.9</f>
        <v>0</v>
      </c>
      <c r="D56" s="281">
        <f t="shared" si="7"/>
        <v>0</v>
      </c>
      <c r="E56" s="275">
        <f t="shared" si="7"/>
        <v>0</v>
      </c>
      <c r="F56" s="275">
        <f t="shared" si="7"/>
        <v>0</v>
      </c>
      <c r="G56" s="275">
        <f t="shared" si="7"/>
        <v>0</v>
      </c>
      <c r="H56" s="282">
        <f t="shared" si="7"/>
        <v>0</v>
      </c>
    </row>
    <row r="57" spans="2:8" ht="15" customHeight="1" x14ac:dyDescent="0.25">
      <c r="B57" s="283" t="s">
        <v>423</v>
      </c>
      <c r="C57" s="277">
        <f>'Crop 2 - Input'!F19</f>
        <v>0</v>
      </c>
      <c r="D57" s="281">
        <f t="shared" si="7"/>
        <v>0</v>
      </c>
      <c r="E57" s="275">
        <f t="shared" si="7"/>
        <v>0</v>
      </c>
      <c r="F57" s="275">
        <f t="shared" si="7"/>
        <v>0</v>
      </c>
      <c r="G57" s="275">
        <f t="shared" si="7"/>
        <v>0</v>
      </c>
      <c r="H57" s="282">
        <f t="shared" si="7"/>
        <v>0</v>
      </c>
    </row>
    <row r="58" spans="2:8" ht="15" customHeight="1" x14ac:dyDescent="0.25">
      <c r="B58" s="276">
        <v>0.1</v>
      </c>
      <c r="C58" s="277">
        <f>C57*1.1</f>
        <v>0</v>
      </c>
      <c r="D58" s="281">
        <f t="shared" si="7"/>
        <v>0</v>
      </c>
      <c r="E58" s="275">
        <f t="shared" si="7"/>
        <v>0</v>
      </c>
      <c r="F58" s="275">
        <f t="shared" si="7"/>
        <v>0</v>
      </c>
      <c r="G58" s="275">
        <f t="shared" si="7"/>
        <v>0</v>
      </c>
      <c r="H58" s="282">
        <f t="shared" si="7"/>
        <v>0</v>
      </c>
    </row>
    <row r="59" spans="2:8" ht="15" customHeight="1" x14ac:dyDescent="0.25">
      <c r="B59" s="276">
        <v>0.25</v>
      </c>
      <c r="C59" s="277">
        <f>C57*1.25</f>
        <v>0</v>
      </c>
      <c r="D59" s="284">
        <f t="shared" si="7"/>
        <v>0</v>
      </c>
      <c r="E59" s="285">
        <f t="shared" si="7"/>
        <v>0</v>
      </c>
      <c r="F59" s="285">
        <f t="shared" si="7"/>
        <v>0</v>
      </c>
      <c r="G59" s="285">
        <f t="shared" si="7"/>
        <v>0</v>
      </c>
      <c r="H59" s="286">
        <f t="shared" si="7"/>
        <v>0</v>
      </c>
    </row>
    <row r="60" spans="2:8" ht="10.15" customHeight="1" thickBot="1" x14ac:dyDescent="0.3">
      <c r="B60" s="240"/>
      <c r="C60" s="240"/>
      <c r="D60" s="240"/>
      <c r="E60" s="240"/>
      <c r="F60" s="240"/>
      <c r="G60" s="240"/>
      <c r="H60" s="240"/>
    </row>
    <row r="73" spans="27:28" ht="15" customHeight="1" x14ac:dyDescent="0.25">
      <c r="AA73" s="551" t="s">
        <v>428</v>
      </c>
      <c r="AB73" s="551"/>
    </row>
    <row r="74" spans="27:28" ht="15" customHeight="1" x14ac:dyDescent="0.25">
      <c r="AA74" s="24" t="s">
        <v>429</v>
      </c>
      <c r="AB74" s="24"/>
    </row>
    <row r="75" spans="27:28" ht="15" customHeight="1" x14ac:dyDescent="0.25">
      <c r="AA75" s="248" t="s">
        <v>430</v>
      </c>
      <c r="AB75" s="249">
        <f>(General!E49*General!I49)+(General!E50*General!I50)+(General!E51*General!I51)+(General!E52*General!I52)+(General!E53*General!I53)+(General!E54*General!I54)</f>
        <v>0</v>
      </c>
    </row>
    <row r="76" spans="27:28" ht="15" customHeight="1" x14ac:dyDescent="0.25">
      <c r="AA76" s="250" t="s">
        <v>46</v>
      </c>
      <c r="AB76" s="251">
        <f>'Crop 2 - Input'!L80</f>
        <v>0</v>
      </c>
    </row>
    <row r="77" spans="27:28" ht="15" customHeight="1" x14ac:dyDescent="0.25">
      <c r="AA77" s="248" t="s">
        <v>76</v>
      </c>
      <c r="AB77" s="249">
        <f>SUM(AB75:AB76)</f>
        <v>0</v>
      </c>
    </row>
    <row r="78" spans="27:28" ht="15" customHeight="1" x14ac:dyDescent="0.25">
      <c r="AA78" s="24" t="s">
        <v>431</v>
      </c>
      <c r="AB78" s="249">
        <f>AB75*General!U58</f>
        <v>0</v>
      </c>
    </row>
    <row r="79" spans="27:28" ht="15" customHeight="1" thickBot="1" x14ac:dyDescent="0.3">
      <c r="AA79" s="252" t="s">
        <v>432</v>
      </c>
      <c r="AB79" s="253" t="e">
        <f>AB75*General!#REF!</f>
        <v>#REF!</v>
      </c>
    </row>
    <row r="80" spans="27:28" ht="15" customHeight="1" thickTop="1" x14ac:dyDescent="0.25">
      <c r="AA80" s="24" t="s">
        <v>168</v>
      </c>
      <c r="AB80" s="249" t="e">
        <f>AB77+AB78+AB79</f>
        <v>#REF!</v>
      </c>
    </row>
  </sheetData>
  <sheetProtection algorithmName="SHA-512" hashValue="2MI0T82xLTLS8iIG1HhWzgnQ6JjC4r9ft5nli2p3jwvGIBRLTVs3FjWzOOmTJYKYcOg99PgmDgqq1lCKtv/5Eg==" saltValue="OUNjEO/H2vHl3kqbXkCilg==" spinCount="100000" sheet="1" objects="1" scenarios="1"/>
  <mergeCells count="27">
    <mergeCell ref="AA73:AB73"/>
    <mergeCell ref="B25:C25"/>
    <mergeCell ref="B26:C26"/>
    <mergeCell ref="B27:D27"/>
    <mergeCell ref="B28:C28"/>
    <mergeCell ref="B29:C29"/>
    <mergeCell ref="B30:C30"/>
    <mergeCell ref="B31:C31"/>
    <mergeCell ref="B32:C32"/>
    <mergeCell ref="B33:C33"/>
    <mergeCell ref="B34:C34"/>
    <mergeCell ref="D52:H52"/>
    <mergeCell ref="B24:C24"/>
    <mergeCell ref="B3:H3"/>
    <mergeCell ref="B7:H7"/>
    <mergeCell ref="F8:H8"/>
    <mergeCell ref="B10:C10"/>
    <mergeCell ref="B11:C11"/>
    <mergeCell ref="B12:C12"/>
    <mergeCell ref="B13:C13"/>
    <mergeCell ref="B17:H17"/>
    <mergeCell ref="B21:C21"/>
    <mergeCell ref="B22:C22"/>
    <mergeCell ref="B23:C23"/>
    <mergeCell ref="F18:H18"/>
    <mergeCell ref="B4:H4"/>
    <mergeCell ref="B6:D6"/>
  </mergeCells>
  <printOptions horizontalCentered="1"/>
  <pageMargins left="0.45" right="0.45" top="0.5" bottom="0.5" header="0" footer="0"/>
  <pageSetup scale="78" orientation="portrait" horizontalDpi="4294967295" verticalDpi="4294967295" r:id="rId1"/>
  <ignoredErrors>
    <ignoredError sqref="G35:H35" 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H154"/>
  <sheetViews>
    <sheetView showGridLines="0" showRowColHeaders="0" zoomScaleNormal="100" workbookViewId="0">
      <selection activeCell="K6" sqref="K6"/>
    </sheetView>
  </sheetViews>
  <sheetFormatPr defaultColWidth="8.85546875" defaultRowHeight="15" customHeight="1" x14ac:dyDescent="0.25"/>
  <cols>
    <col min="1" max="1" width="2.85546875" style="4" customWidth="1"/>
    <col min="2" max="2" width="0.85546875" style="4" customWidth="1"/>
    <col min="3" max="3" width="1.7109375" style="4" customWidth="1"/>
    <col min="4" max="4" width="17.7109375" style="4" customWidth="1"/>
    <col min="5" max="5" width="0.85546875" style="4" customWidth="1"/>
    <col min="6" max="6" width="8.7109375" style="4" customWidth="1"/>
    <col min="7" max="7" width="0.85546875" style="4" customWidth="1"/>
    <col min="8" max="8" width="9.7109375" style="4" customWidth="1"/>
    <col min="9" max="9" width="0.85546875" style="4" customWidth="1"/>
    <col min="10" max="11" width="8.7109375" style="4" customWidth="1"/>
    <col min="12" max="12" width="10.85546875" style="4" customWidth="1"/>
    <col min="13" max="13" width="0.85546875" style="4" customWidth="1"/>
    <col min="14" max="14" width="2.85546875" style="4" customWidth="1"/>
    <col min="15" max="15" width="0.85546875" style="4" customWidth="1"/>
    <col min="16" max="27" width="4.85546875" style="4" customWidth="1"/>
    <col min="28" max="28" width="0.85546875" style="4" customWidth="1"/>
    <col min="29" max="29" width="6.85546875" style="44" customWidth="1"/>
    <col min="30" max="16384" width="8.85546875" style="4"/>
  </cols>
  <sheetData>
    <row r="2" spans="2:29" ht="15" customHeight="1" thickBot="1" x14ac:dyDescent="0.3">
      <c r="C2" s="529" t="s">
        <v>462</v>
      </c>
      <c r="D2" s="529"/>
      <c r="E2" s="529"/>
      <c r="F2" s="529"/>
    </row>
    <row r="3" spans="2:29" ht="5.0999999999999996" customHeight="1" x14ac:dyDescent="0.25">
      <c r="B3" s="51"/>
      <c r="C3" s="61"/>
      <c r="D3" s="61"/>
      <c r="E3" s="61"/>
      <c r="F3" s="52"/>
      <c r="G3" s="52"/>
      <c r="H3" s="52"/>
      <c r="I3" s="52"/>
      <c r="J3" s="52"/>
      <c r="K3" s="52"/>
      <c r="L3" s="52"/>
      <c r="M3" s="55"/>
      <c r="X3" s="533" t="s">
        <v>389</v>
      </c>
      <c r="Y3" s="534"/>
      <c r="Z3" s="534"/>
      <c r="AA3" s="534"/>
      <c r="AB3" s="535"/>
    </row>
    <row r="4" spans="2:29" ht="15" customHeight="1" x14ac:dyDescent="0.25">
      <c r="B4" s="56"/>
      <c r="C4" s="50" t="s">
        <v>17</v>
      </c>
      <c r="D4" s="50"/>
      <c r="H4" s="530" t="str">
        <f>'Basic Information'!D14</f>
        <v>Crop</v>
      </c>
      <c r="I4" s="530"/>
      <c r="J4" s="530"/>
      <c r="K4" s="530"/>
      <c r="L4" s="93"/>
      <c r="M4" s="58"/>
      <c r="X4" s="536"/>
      <c r="Y4" s="537"/>
      <c r="Z4" s="537"/>
      <c r="AA4" s="537"/>
      <c r="AB4" s="538"/>
    </row>
    <row r="5" spans="2:29" ht="5.0999999999999996" customHeight="1" x14ac:dyDescent="0.25">
      <c r="B5" s="56"/>
      <c r="C5" s="50"/>
      <c r="D5" s="50"/>
      <c r="I5" s="62"/>
      <c r="J5" s="62"/>
      <c r="K5" s="62"/>
      <c r="L5" s="62"/>
      <c r="M5" s="58"/>
      <c r="X5" s="536"/>
      <c r="Y5" s="537"/>
      <c r="Z5" s="537"/>
      <c r="AA5" s="537"/>
      <c r="AB5" s="538"/>
    </row>
    <row r="6" spans="2:29" ht="15" customHeight="1" x14ac:dyDescent="0.25">
      <c r="B6" s="56"/>
      <c r="C6" s="50" t="s">
        <v>277</v>
      </c>
      <c r="D6" s="50"/>
      <c r="I6" s="50"/>
      <c r="J6" s="50"/>
      <c r="K6" s="96">
        <v>0</v>
      </c>
      <c r="L6" s="98"/>
      <c r="M6" s="58"/>
      <c r="X6" s="536"/>
      <c r="Y6" s="537"/>
      <c r="Z6" s="537"/>
      <c r="AA6" s="537"/>
      <c r="AB6" s="538"/>
    </row>
    <row r="7" spans="2:29" ht="5.0999999999999996" customHeight="1" thickBot="1" x14ac:dyDescent="0.3">
      <c r="B7" s="59"/>
      <c r="C7" s="6"/>
      <c r="D7" s="6"/>
      <c r="E7" s="6"/>
      <c r="F7" s="6"/>
      <c r="G7" s="6"/>
      <c r="H7" s="6"/>
      <c r="I7" s="6"/>
      <c r="J7" s="6"/>
      <c r="K7" s="6"/>
      <c r="L7" s="6"/>
      <c r="M7" s="60"/>
      <c r="X7" s="536"/>
      <c r="Y7" s="537"/>
      <c r="Z7" s="537"/>
      <c r="AA7" s="537"/>
      <c r="AB7" s="538"/>
    </row>
    <row r="8" spans="2:29" ht="15" customHeight="1" x14ac:dyDescent="0.25">
      <c r="X8" s="539"/>
      <c r="Y8" s="540"/>
      <c r="Z8" s="540"/>
      <c r="AA8" s="540"/>
      <c r="AB8" s="541"/>
    </row>
    <row r="9" spans="2:29" ht="15" customHeight="1" thickBot="1" x14ac:dyDescent="0.3">
      <c r="C9" s="35" t="s">
        <v>128</v>
      </c>
      <c r="D9" s="5"/>
      <c r="Q9" s="6"/>
      <c r="R9" s="6"/>
    </row>
    <row r="10" spans="2:29" ht="15" customHeight="1" x14ac:dyDescent="0.25">
      <c r="B10" s="51"/>
      <c r="C10" s="52"/>
      <c r="D10" s="52"/>
      <c r="E10" s="52"/>
      <c r="F10" s="53" t="s">
        <v>60</v>
      </c>
      <c r="G10" s="53"/>
      <c r="H10" s="52"/>
      <c r="I10" s="52"/>
      <c r="J10" s="53" t="s">
        <v>63</v>
      </c>
      <c r="K10" s="54" t="s">
        <v>125</v>
      </c>
      <c r="L10" s="53" t="s">
        <v>66</v>
      </c>
      <c r="M10" s="55"/>
      <c r="O10" s="51"/>
      <c r="P10" s="491" t="s">
        <v>127</v>
      </c>
      <c r="Q10" s="491"/>
      <c r="R10" s="491"/>
      <c r="S10" s="491"/>
      <c r="T10" s="491"/>
      <c r="U10" s="491"/>
      <c r="V10" s="491"/>
      <c r="W10" s="491"/>
      <c r="X10" s="491"/>
      <c r="Y10" s="491"/>
      <c r="Z10" s="491"/>
      <c r="AA10" s="491"/>
      <c r="AB10" s="71"/>
    </row>
    <row r="11" spans="2:29" ht="15" customHeight="1" x14ac:dyDescent="0.25">
      <c r="B11" s="56"/>
      <c r="C11" s="11" t="s">
        <v>124</v>
      </c>
      <c r="D11" s="11"/>
      <c r="E11" s="11"/>
      <c r="F11" s="57" t="s">
        <v>61</v>
      </c>
      <c r="G11" s="57"/>
      <c r="H11" s="57" t="s">
        <v>62</v>
      </c>
      <c r="I11" s="11"/>
      <c r="J11" s="57" t="s">
        <v>64</v>
      </c>
      <c r="K11" s="57" t="s">
        <v>61</v>
      </c>
      <c r="L11" s="57" t="s">
        <v>357</v>
      </c>
      <c r="M11" s="58"/>
      <c r="O11" s="56"/>
      <c r="P11" s="74" t="s">
        <v>102</v>
      </c>
      <c r="Q11" s="74" t="s">
        <v>103</v>
      </c>
      <c r="R11" s="74" t="s">
        <v>104</v>
      </c>
      <c r="S11" s="74" t="s">
        <v>105</v>
      </c>
      <c r="T11" s="74" t="s">
        <v>106</v>
      </c>
      <c r="U11" s="74" t="s">
        <v>107</v>
      </c>
      <c r="V11" s="74" t="s">
        <v>108</v>
      </c>
      <c r="W11" s="74" t="s">
        <v>109</v>
      </c>
      <c r="X11" s="74" t="s">
        <v>110</v>
      </c>
      <c r="Y11" s="74" t="s">
        <v>111</v>
      </c>
      <c r="Z11" s="74" t="s">
        <v>112</v>
      </c>
      <c r="AA11" s="74" t="s">
        <v>113</v>
      </c>
      <c r="AB11" s="73"/>
    </row>
    <row r="12" spans="2:29" ht="5.0999999999999996" customHeight="1" x14ac:dyDescent="0.25">
      <c r="B12" s="56"/>
      <c r="M12" s="58"/>
      <c r="O12" s="56"/>
      <c r="P12" s="7"/>
      <c r="Q12" s="7"/>
      <c r="R12" s="7"/>
      <c r="S12" s="7"/>
      <c r="T12" s="7"/>
      <c r="U12" s="7"/>
      <c r="V12" s="7"/>
      <c r="W12" s="7"/>
      <c r="X12" s="7"/>
      <c r="Y12" s="7"/>
      <c r="Z12" s="7"/>
      <c r="AA12" s="7"/>
      <c r="AB12" s="73"/>
    </row>
    <row r="13" spans="2:29" ht="15" customHeight="1" x14ac:dyDescent="0.25">
      <c r="B13" s="56"/>
      <c r="C13" s="4" t="s">
        <v>416</v>
      </c>
      <c r="M13" s="58"/>
      <c r="O13" s="56"/>
      <c r="P13" s="7"/>
      <c r="Q13" s="7"/>
      <c r="R13" s="7"/>
      <c r="S13" s="7"/>
      <c r="T13" s="7"/>
      <c r="U13" s="7"/>
      <c r="V13" s="7"/>
      <c r="W13" s="7"/>
      <c r="X13" s="7"/>
      <c r="Y13" s="7"/>
      <c r="Z13" s="7"/>
      <c r="AA13" s="7"/>
      <c r="AB13" s="73"/>
    </row>
    <row r="14" spans="2:29" ht="15" customHeight="1" x14ac:dyDescent="0.25">
      <c r="B14" s="56"/>
      <c r="D14" s="225" t="s">
        <v>17</v>
      </c>
      <c r="F14" s="183">
        <v>0</v>
      </c>
      <c r="H14" s="186" t="s">
        <v>355</v>
      </c>
      <c r="J14" s="183">
        <v>0</v>
      </c>
      <c r="K14" s="18">
        <f>F14*J14</f>
        <v>0</v>
      </c>
      <c r="L14" s="18">
        <f>K14*$K$6</f>
        <v>0</v>
      </c>
      <c r="M14" s="58"/>
      <c r="O14" s="56"/>
      <c r="P14" s="178">
        <v>0</v>
      </c>
      <c r="Q14" s="178">
        <v>0</v>
      </c>
      <c r="R14" s="178">
        <v>0</v>
      </c>
      <c r="S14" s="178">
        <v>0</v>
      </c>
      <c r="T14" s="178">
        <v>0</v>
      </c>
      <c r="U14" s="178">
        <v>0</v>
      </c>
      <c r="V14" s="178">
        <v>0</v>
      </c>
      <c r="W14" s="178">
        <v>0</v>
      </c>
      <c r="X14" s="178">
        <v>0</v>
      </c>
      <c r="Y14" s="178">
        <v>0</v>
      </c>
      <c r="Z14" s="178">
        <v>0</v>
      </c>
      <c r="AA14" s="178">
        <v>0</v>
      </c>
      <c r="AB14" s="16"/>
      <c r="AC14" s="45">
        <f>SUM(P14:AA14)</f>
        <v>0</v>
      </c>
    </row>
    <row r="15" spans="2:29" ht="15" customHeight="1" x14ac:dyDescent="0.25">
      <c r="B15" s="56"/>
      <c r="D15" s="4" t="str">
        <f>D14</f>
        <v>Crop</v>
      </c>
      <c r="F15" s="183">
        <v>0</v>
      </c>
      <c r="H15" s="7" t="str">
        <f>H14</f>
        <v>Harv. Units</v>
      </c>
      <c r="J15" s="183">
        <v>0</v>
      </c>
      <c r="K15" s="18">
        <f>F15*J15</f>
        <v>0</v>
      </c>
      <c r="L15" s="18">
        <f t="shared" ref="L15:L23" si="0">K15*$K$6</f>
        <v>0</v>
      </c>
      <c r="M15" s="58"/>
      <c r="O15" s="56"/>
      <c r="P15" s="178">
        <v>0</v>
      </c>
      <c r="Q15" s="178">
        <v>0</v>
      </c>
      <c r="R15" s="178">
        <v>0</v>
      </c>
      <c r="S15" s="178">
        <v>0</v>
      </c>
      <c r="T15" s="178">
        <v>0</v>
      </c>
      <c r="U15" s="178">
        <v>0</v>
      </c>
      <c r="V15" s="178">
        <v>0</v>
      </c>
      <c r="W15" s="178">
        <v>0</v>
      </c>
      <c r="X15" s="178">
        <v>0</v>
      </c>
      <c r="Y15" s="178">
        <v>0</v>
      </c>
      <c r="Z15" s="178">
        <v>0</v>
      </c>
      <c r="AA15" s="178">
        <v>0</v>
      </c>
      <c r="AB15" s="16"/>
      <c r="AC15" s="45">
        <f t="shared" ref="AC15:AC23" si="1">SUM(P15:AA15)</f>
        <v>0</v>
      </c>
    </row>
    <row r="16" spans="2:29" ht="15" customHeight="1" x14ac:dyDescent="0.25">
      <c r="B16" s="56"/>
      <c r="D16" s="4" t="str">
        <f>D14</f>
        <v>Crop</v>
      </c>
      <c r="F16" s="183">
        <v>0</v>
      </c>
      <c r="H16" s="7" t="str">
        <f>H14</f>
        <v>Harv. Units</v>
      </c>
      <c r="J16" s="183">
        <v>0</v>
      </c>
      <c r="K16" s="18">
        <f>F16*J16</f>
        <v>0</v>
      </c>
      <c r="L16" s="18">
        <f t="shared" si="0"/>
        <v>0</v>
      </c>
      <c r="M16" s="58"/>
      <c r="O16" s="56"/>
      <c r="P16" s="178">
        <v>0</v>
      </c>
      <c r="Q16" s="178">
        <v>0</v>
      </c>
      <c r="R16" s="178">
        <v>0</v>
      </c>
      <c r="S16" s="178">
        <v>0</v>
      </c>
      <c r="T16" s="178">
        <v>0</v>
      </c>
      <c r="U16" s="178">
        <v>0</v>
      </c>
      <c r="V16" s="178">
        <v>0</v>
      </c>
      <c r="W16" s="178">
        <v>0</v>
      </c>
      <c r="X16" s="178">
        <v>0</v>
      </c>
      <c r="Y16" s="178">
        <v>0</v>
      </c>
      <c r="Z16" s="178">
        <v>0</v>
      </c>
      <c r="AA16" s="178">
        <v>0</v>
      </c>
      <c r="AB16" s="16"/>
      <c r="AC16" s="45">
        <f t="shared" si="1"/>
        <v>0</v>
      </c>
    </row>
    <row r="17" spans="2:29" ht="15" customHeight="1" x14ac:dyDescent="0.25">
      <c r="B17" s="56"/>
      <c r="D17" s="4" t="str">
        <f>D14</f>
        <v>Crop</v>
      </c>
      <c r="F17" s="183">
        <v>0</v>
      </c>
      <c r="H17" s="7" t="str">
        <f>H14</f>
        <v>Harv. Units</v>
      </c>
      <c r="J17" s="183">
        <v>0</v>
      </c>
      <c r="K17" s="18">
        <f>F17*J17</f>
        <v>0</v>
      </c>
      <c r="L17" s="18">
        <f t="shared" si="0"/>
        <v>0</v>
      </c>
      <c r="M17" s="58"/>
      <c r="O17" s="56"/>
      <c r="P17" s="178">
        <v>0</v>
      </c>
      <c r="Q17" s="178">
        <v>0</v>
      </c>
      <c r="R17" s="178">
        <v>0</v>
      </c>
      <c r="S17" s="178">
        <v>0</v>
      </c>
      <c r="T17" s="178">
        <v>0</v>
      </c>
      <c r="U17" s="178">
        <v>0</v>
      </c>
      <c r="V17" s="178">
        <v>0</v>
      </c>
      <c r="W17" s="178">
        <v>0</v>
      </c>
      <c r="X17" s="178">
        <v>0</v>
      </c>
      <c r="Y17" s="178">
        <v>0</v>
      </c>
      <c r="Z17" s="178">
        <v>0</v>
      </c>
      <c r="AA17" s="178">
        <v>0</v>
      </c>
      <c r="AB17" s="16"/>
      <c r="AC17" s="45">
        <f t="shared" si="1"/>
        <v>0</v>
      </c>
    </row>
    <row r="18" spans="2:29" ht="5.0999999999999996" customHeight="1" x14ac:dyDescent="0.25">
      <c r="B18" s="56"/>
      <c r="C18" s="11"/>
      <c r="D18" s="11"/>
      <c r="E18" s="11"/>
      <c r="F18" s="11"/>
      <c r="G18" s="11"/>
      <c r="H18" s="11"/>
      <c r="I18" s="11"/>
      <c r="J18" s="11"/>
      <c r="K18" s="226"/>
      <c r="L18" s="226"/>
      <c r="M18" s="58"/>
      <c r="O18" s="56"/>
      <c r="P18" s="228"/>
      <c r="Q18" s="228"/>
      <c r="R18" s="228"/>
      <c r="S18" s="228"/>
      <c r="T18" s="228"/>
      <c r="U18" s="228"/>
      <c r="V18" s="228"/>
      <c r="W18" s="228"/>
      <c r="X18" s="228"/>
      <c r="Y18" s="228"/>
      <c r="Z18" s="228"/>
      <c r="AA18" s="228"/>
      <c r="AB18" s="16"/>
      <c r="AC18" s="45"/>
    </row>
    <row r="19" spans="2:29" ht="15" customHeight="1" x14ac:dyDescent="0.25">
      <c r="B19" s="56"/>
      <c r="D19" s="4" t="s">
        <v>168</v>
      </c>
      <c r="F19" s="9">
        <f>SUM(F14:F18)</f>
        <v>0</v>
      </c>
      <c r="H19" s="239" t="s">
        <v>425</v>
      </c>
      <c r="J19" s="9">
        <f>IF(SUM(J14:J17)&gt;0,AVERAGEIF(J14:J17,"&gt;0"),0)</f>
        <v>0</v>
      </c>
      <c r="K19" s="18">
        <f t="shared" ref="K19:L19" si="2">SUM(K14:K18)</f>
        <v>0</v>
      </c>
      <c r="L19" s="18">
        <f t="shared" si="2"/>
        <v>0</v>
      </c>
      <c r="M19" s="58"/>
      <c r="O19" s="56"/>
      <c r="P19" s="228"/>
      <c r="Q19" s="228"/>
      <c r="R19" s="228"/>
      <c r="S19" s="228"/>
      <c r="T19" s="228"/>
      <c r="U19" s="228"/>
      <c r="V19" s="228"/>
      <c r="W19" s="228"/>
      <c r="X19" s="228"/>
      <c r="Y19" s="228"/>
      <c r="Z19" s="228"/>
      <c r="AA19" s="228"/>
      <c r="AB19" s="16"/>
      <c r="AC19" s="45"/>
    </row>
    <row r="20" spans="2:29" ht="15" customHeight="1" x14ac:dyDescent="0.25">
      <c r="B20" s="56"/>
      <c r="C20" s="4" t="s">
        <v>3</v>
      </c>
      <c r="K20" s="18"/>
      <c r="L20" s="18"/>
      <c r="M20" s="58"/>
      <c r="O20" s="56"/>
      <c r="P20" s="228"/>
      <c r="Q20" s="228"/>
      <c r="R20" s="228"/>
      <c r="S20" s="228"/>
      <c r="T20" s="228"/>
      <c r="U20" s="228"/>
      <c r="V20" s="228"/>
      <c r="W20" s="228"/>
      <c r="X20" s="228"/>
      <c r="Y20" s="228"/>
      <c r="Z20" s="228"/>
      <c r="AA20" s="228"/>
      <c r="AB20" s="16"/>
      <c r="AC20" s="45"/>
    </row>
    <row r="21" spans="2:29" ht="15" customHeight="1" x14ac:dyDescent="0.25">
      <c r="B21" s="56"/>
      <c r="D21" s="227" t="s">
        <v>3</v>
      </c>
      <c r="F21" s="183">
        <v>0</v>
      </c>
      <c r="H21" s="186" t="s">
        <v>20</v>
      </c>
      <c r="J21" s="183">
        <v>0</v>
      </c>
      <c r="K21" s="18">
        <f>F21*J21</f>
        <v>0</v>
      </c>
      <c r="L21" s="18">
        <f t="shared" ref="L21" si="3">K21*$K$6</f>
        <v>0</v>
      </c>
      <c r="M21" s="58"/>
      <c r="O21" s="56"/>
      <c r="P21" s="178">
        <v>0</v>
      </c>
      <c r="Q21" s="178">
        <v>0</v>
      </c>
      <c r="R21" s="178">
        <v>0</v>
      </c>
      <c r="S21" s="178">
        <v>0</v>
      </c>
      <c r="T21" s="178">
        <v>0</v>
      </c>
      <c r="U21" s="178">
        <v>0</v>
      </c>
      <c r="V21" s="178">
        <v>0</v>
      </c>
      <c r="W21" s="178">
        <v>0</v>
      </c>
      <c r="X21" s="178">
        <v>0</v>
      </c>
      <c r="Y21" s="178">
        <v>0</v>
      </c>
      <c r="Z21" s="178">
        <v>0</v>
      </c>
      <c r="AA21" s="178">
        <v>0</v>
      </c>
      <c r="AB21" s="16"/>
      <c r="AC21" s="45">
        <f t="shared" ref="AC21" si="4">SUM(P21:AA21)</f>
        <v>0</v>
      </c>
    </row>
    <row r="22" spans="2:29" ht="15" customHeight="1" x14ac:dyDescent="0.25">
      <c r="B22" s="56"/>
      <c r="D22" s="4" t="s">
        <v>417</v>
      </c>
      <c r="F22" s="183">
        <v>0</v>
      </c>
      <c r="H22" s="186" t="s">
        <v>20</v>
      </c>
      <c r="J22" s="183">
        <v>0</v>
      </c>
      <c r="K22" s="18">
        <f>F22*J22</f>
        <v>0</v>
      </c>
      <c r="L22" s="18">
        <f t="shared" si="0"/>
        <v>0</v>
      </c>
      <c r="M22" s="58"/>
      <c r="O22" s="56"/>
      <c r="P22" s="178">
        <v>0</v>
      </c>
      <c r="Q22" s="178">
        <v>0</v>
      </c>
      <c r="R22" s="178">
        <v>0</v>
      </c>
      <c r="S22" s="178">
        <v>0</v>
      </c>
      <c r="T22" s="178">
        <v>0</v>
      </c>
      <c r="U22" s="178">
        <v>0</v>
      </c>
      <c r="V22" s="178">
        <v>0</v>
      </c>
      <c r="W22" s="178">
        <v>0</v>
      </c>
      <c r="X22" s="178">
        <v>0</v>
      </c>
      <c r="Y22" s="178">
        <v>0</v>
      </c>
      <c r="Z22" s="178">
        <v>0</v>
      </c>
      <c r="AA22" s="178">
        <v>0</v>
      </c>
      <c r="AB22" s="16"/>
      <c r="AC22" s="45">
        <f t="shared" si="1"/>
        <v>0</v>
      </c>
    </row>
    <row r="23" spans="2:29" ht="15" customHeight="1" x14ac:dyDescent="0.25">
      <c r="B23" s="56"/>
      <c r="D23" s="521" t="s">
        <v>67</v>
      </c>
      <c r="E23" s="521"/>
      <c r="K23" s="184">
        <v>0</v>
      </c>
      <c r="L23" s="18">
        <f t="shared" si="0"/>
        <v>0</v>
      </c>
      <c r="M23" s="58"/>
      <c r="O23" s="56"/>
      <c r="P23" s="178">
        <v>0</v>
      </c>
      <c r="Q23" s="178">
        <v>0</v>
      </c>
      <c r="R23" s="178">
        <v>0</v>
      </c>
      <c r="S23" s="178">
        <v>0</v>
      </c>
      <c r="T23" s="178">
        <v>0</v>
      </c>
      <c r="U23" s="178">
        <v>0</v>
      </c>
      <c r="V23" s="178">
        <v>0</v>
      </c>
      <c r="W23" s="178">
        <v>0</v>
      </c>
      <c r="X23" s="178">
        <v>0</v>
      </c>
      <c r="Y23" s="178">
        <v>0</v>
      </c>
      <c r="Z23" s="178">
        <v>0</v>
      </c>
      <c r="AA23" s="178">
        <v>0</v>
      </c>
      <c r="AB23" s="16"/>
      <c r="AC23" s="45">
        <f t="shared" si="1"/>
        <v>0</v>
      </c>
    </row>
    <row r="24" spans="2:29" ht="5.0999999999999996" customHeight="1" thickBot="1" x14ac:dyDescent="0.3">
      <c r="B24" s="56"/>
      <c r="C24" s="10"/>
      <c r="D24" s="10"/>
      <c r="E24" s="10"/>
      <c r="F24" s="10"/>
      <c r="G24" s="10"/>
      <c r="H24" s="10"/>
      <c r="I24" s="10"/>
      <c r="J24" s="10"/>
      <c r="K24" s="10"/>
      <c r="L24" s="10"/>
      <c r="M24" s="58"/>
      <c r="O24" s="59"/>
      <c r="P24" s="6"/>
      <c r="Q24" s="6"/>
      <c r="R24" s="6"/>
      <c r="S24" s="6"/>
      <c r="T24" s="6"/>
      <c r="U24" s="6"/>
      <c r="V24" s="6"/>
      <c r="W24" s="6"/>
      <c r="X24" s="6"/>
      <c r="Y24" s="6"/>
      <c r="Z24" s="6"/>
      <c r="AA24" s="6"/>
      <c r="AB24" s="60"/>
    </row>
    <row r="25" spans="2:29" ht="15" customHeight="1" thickTop="1" thickBot="1" x14ac:dyDescent="0.3">
      <c r="B25" s="59"/>
      <c r="C25" s="6" t="s">
        <v>126</v>
      </c>
      <c r="D25" s="6"/>
      <c r="E25" s="6"/>
      <c r="F25" s="6"/>
      <c r="G25" s="6"/>
      <c r="H25" s="6"/>
      <c r="I25" s="6"/>
      <c r="J25" s="6"/>
      <c r="K25" s="99">
        <f>K19+K21+K22+K23</f>
        <v>0</v>
      </c>
      <c r="L25" s="99">
        <f>L19+L21+L22+L23</f>
        <v>0</v>
      </c>
      <c r="M25" s="60"/>
    </row>
    <row r="27" spans="2:29" ht="15" customHeight="1" thickBot="1" x14ac:dyDescent="0.3">
      <c r="C27" s="35" t="s">
        <v>77</v>
      </c>
      <c r="D27" s="5"/>
    </row>
    <row r="28" spans="2:29" ht="15" customHeight="1" x14ac:dyDescent="0.25">
      <c r="B28" s="51"/>
      <c r="C28" s="52"/>
      <c r="D28" s="52"/>
      <c r="E28" s="52"/>
      <c r="F28" s="54" t="s">
        <v>60</v>
      </c>
      <c r="G28" s="52"/>
      <c r="H28" s="52"/>
      <c r="I28" s="52"/>
      <c r="J28" s="53" t="s">
        <v>63</v>
      </c>
      <c r="K28" s="53" t="s">
        <v>65</v>
      </c>
      <c r="L28" s="53" t="s">
        <v>358</v>
      </c>
      <c r="M28" s="55"/>
      <c r="O28" s="51"/>
      <c r="P28" s="528" t="s">
        <v>141</v>
      </c>
      <c r="Q28" s="528"/>
      <c r="R28" s="528"/>
      <c r="S28" s="528"/>
      <c r="T28" s="528"/>
      <c r="U28" s="528"/>
      <c r="V28" s="528"/>
      <c r="W28" s="528"/>
      <c r="X28" s="528"/>
      <c r="Y28" s="528"/>
      <c r="Z28" s="528"/>
      <c r="AA28" s="528"/>
      <c r="AB28" s="71"/>
    </row>
    <row r="29" spans="2:29" ht="15" customHeight="1" x14ac:dyDescent="0.25">
      <c r="B29" s="56"/>
      <c r="C29" s="11"/>
      <c r="D29" s="11"/>
      <c r="E29" s="11"/>
      <c r="F29" s="72" t="s">
        <v>61</v>
      </c>
      <c r="G29" s="11"/>
      <c r="H29" s="72" t="s">
        <v>62</v>
      </c>
      <c r="I29" s="11"/>
      <c r="J29" s="57" t="s">
        <v>64</v>
      </c>
      <c r="K29" s="57" t="s">
        <v>61</v>
      </c>
      <c r="L29" s="57" t="s">
        <v>359</v>
      </c>
      <c r="M29" s="58"/>
      <c r="O29" s="56"/>
      <c r="P29" s="72" t="s">
        <v>102</v>
      </c>
      <c r="Q29" s="72" t="s">
        <v>103</v>
      </c>
      <c r="R29" s="72" t="s">
        <v>104</v>
      </c>
      <c r="S29" s="72" t="s">
        <v>105</v>
      </c>
      <c r="T29" s="72" t="s">
        <v>106</v>
      </c>
      <c r="U29" s="72" t="s">
        <v>107</v>
      </c>
      <c r="V29" s="72" t="s">
        <v>108</v>
      </c>
      <c r="W29" s="72" t="s">
        <v>109</v>
      </c>
      <c r="X29" s="72" t="s">
        <v>110</v>
      </c>
      <c r="Y29" s="72" t="s">
        <v>111</v>
      </c>
      <c r="Z29" s="72" t="s">
        <v>112</v>
      </c>
      <c r="AA29" s="72" t="s">
        <v>113</v>
      </c>
      <c r="AB29" s="73"/>
    </row>
    <row r="30" spans="2:29" ht="5.0999999999999996" customHeight="1" x14ac:dyDescent="0.25">
      <c r="B30" s="56"/>
      <c r="F30" s="63"/>
      <c r="H30" s="63"/>
      <c r="J30" s="64"/>
      <c r="K30" s="64"/>
      <c r="M30" s="58"/>
      <c r="O30" s="56"/>
      <c r="AB30" s="73"/>
    </row>
    <row r="31" spans="2:29" ht="15" customHeight="1" x14ac:dyDescent="0.25">
      <c r="B31" s="56"/>
      <c r="C31" s="519" t="s">
        <v>95</v>
      </c>
      <c r="D31" s="520"/>
      <c r="F31" s="175">
        <v>0</v>
      </c>
      <c r="H31" s="7" t="s">
        <v>75</v>
      </c>
      <c r="J31" s="185">
        <v>0</v>
      </c>
      <c r="K31" s="9">
        <f>F31*J31</f>
        <v>0</v>
      </c>
      <c r="L31" s="18">
        <f>K31*$K$6</f>
        <v>0</v>
      </c>
      <c r="M31" s="58"/>
      <c r="O31" s="56"/>
      <c r="P31" s="178">
        <v>0</v>
      </c>
      <c r="Q31" s="178">
        <v>0</v>
      </c>
      <c r="R31" s="178">
        <v>0</v>
      </c>
      <c r="S31" s="178">
        <v>0</v>
      </c>
      <c r="T31" s="178">
        <v>0</v>
      </c>
      <c r="U31" s="178">
        <v>0</v>
      </c>
      <c r="V31" s="178">
        <v>0</v>
      </c>
      <c r="W31" s="178">
        <v>0</v>
      </c>
      <c r="X31" s="178">
        <v>0</v>
      </c>
      <c r="Y31" s="178">
        <v>0</v>
      </c>
      <c r="Z31" s="178">
        <v>0</v>
      </c>
      <c r="AA31" s="178">
        <v>0</v>
      </c>
      <c r="AB31" s="16"/>
      <c r="AC31" s="45">
        <f>SUM(P31:AA31)</f>
        <v>0</v>
      </c>
    </row>
    <row r="32" spans="2:29" ht="15" customHeight="1" x14ac:dyDescent="0.25">
      <c r="B32" s="56"/>
      <c r="C32" s="519" t="s">
        <v>95</v>
      </c>
      <c r="D32" s="520"/>
      <c r="F32" s="175">
        <v>0</v>
      </c>
      <c r="H32" s="7" t="s">
        <v>75</v>
      </c>
      <c r="J32" s="185">
        <v>0</v>
      </c>
      <c r="K32" s="9">
        <f>F32*J32</f>
        <v>0</v>
      </c>
      <c r="L32" s="18">
        <f t="shared" ref="L32:L35" si="5">K32*$K$6</f>
        <v>0</v>
      </c>
      <c r="M32" s="58"/>
      <c r="O32" s="56"/>
      <c r="P32" s="178">
        <v>0</v>
      </c>
      <c r="Q32" s="178">
        <v>0</v>
      </c>
      <c r="R32" s="178">
        <v>0</v>
      </c>
      <c r="S32" s="178">
        <v>0</v>
      </c>
      <c r="T32" s="178">
        <v>0</v>
      </c>
      <c r="U32" s="178">
        <v>0</v>
      </c>
      <c r="V32" s="178">
        <v>0</v>
      </c>
      <c r="W32" s="178">
        <v>0</v>
      </c>
      <c r="X32" s="178">
        <v>0</v>
      </c>
      <c r="Y32" s="178">
        <v>0</v>
      </c>
      <c r="Z32" s="178">
        <v>0</v>
      </c>
      <c r="AA32" s="178">
        <v>0</v>
      </c>
      <c r="AB32" s="16"/>
      <c r="AC32" s="45">
        <f>SUM(P32:AA32)</f>
        <v>0</v>
      </c>
    </row>
    <row r="33" spans="2:29" ht="15" customHeight="1" x14ac:dyDescent="0.25">
      <c r="B33" s="56"/>
      <c r="C33" s="519" t="s">
        <v>95</v>
      </c>
      <c r="D33" s="520"/>
      <c r="F33" s="175">
        <v>0</v>
      </c>
      <c r="H33" s="7" t="s">
        <v>75</v>
      </c>
      <c r="J33" s="185">
        <v>0</v>
      </c>
      <c r="K33" s="9">
        <f>F33*J33</f>
        <v>0</v>
      </c>
      <c r="L33" s="18">
        <f t="shared" si="5"/>
        <v>0</v>
      </c>
      <c r="M33" s="58"/>
      <c r="O33" s="56"/>
      <c r="P33" s="178">
        <v>0</v>
      </c>
      <c r="Q33" s="178">
        <v>0</v>
      </c>
      <c r="R33" s="178">
        <v>0</v>
      </c>
      <c r="S33" s="178">
        <v>0</v>
      </c>
      <c r="T33" s="178">
        <v>0</v>
      </c>
      <c r="U33" s="178">
        <v>0</v>
      </c>
      <c r="V33" s="178">
        <v>0</v>
      </c>
      <c r="W33" s="178">
        <v>0</v>
      </c>
      <c r="X33" s="178">
        <v>0</v>
      </c>
      <c r="Y33" s="178">
        <v>0</v>
      </c>
      <c r="Z33" s="178">
        <v>0</v>
      </c>
      <c r="AA33" s="178">
        <v>0</v>
      </c>
      <c r="AB33" s="16"/>
      <c r="AC33" s="45">
        <f>SUM(P33:AA33)</f>
        <v>0</v>
      </c>
    </row>
    <row r="34" spans="2:29" ht="15" customHeight="1" x14ac:dyDescent="0.25">
      <c r="B34" s="56"/>
      <c r="C34" s="519" t="s">
        <v>95</v>
      </c>
      <c r="D34" s="520"/>
      <c r="F34" s="175">
        <v>0</v>
      </c>
      <c r="H34" s="7" t="s">
        <v>75</v>
      </c>
      <c r="J34" s="185">
        <v>0</v>
      </c>
      <c r="K34" s="9">
        <f>F34*J34</f>
        <v>0</v>
      </c>
      <c r="L34" s="18">
        <f t="shared" si="5"/>
        <v>0</v>
      </c>
      <c r="M34" s="58"/>
      <c r="O34" s="56"/>
      <c r="P34" s="178">
        <v>0</v>
      </c>
      <c r="Q34" s="178">
        <v>0</v>
      </c>
      <c r="R34" s="178">
        <v>0</v>
      </c>
      <c r="S34" s="178">
        <v>0</v>
      </c>
      <c r="T34" s="178">
        <v>0</v>
      </c>
      <c r="U34" s="178">
        <v>0</v>
      </c>
      <c r="V34" s="178">
        <v>0</v>
      </c>
      <c r="W34" s="178">
        <v>0</v>
      </c>
      <c r="X34" s="178">
        <v>0</v>
      </c>
      <c r="Y34" s="178">
        <v>0</v>
      </c>
      <c r="Z34" s="178">
        <v>0</v>
      </c>
      <c r="AA34" s="178">
        <v>0</v>
      </c>
      <c r="AB34" s="16"/>
      <c r="AC34" s="45">
        <f>SUM(P34:AA34)</f>
        <v>0</v>
      </c>
    </row>
    <row r="35" spans="2:29" ht="15" customHeight="1" x14ac:dyDescent="0.25">
      <c r="B35" s="56"/>
      <c r="C35" s="519" t="s">
        <v>95</v>
      </c>
      <c r="D35" s="520"/>
      <c r="F35" s="175">
        <v>0</v>
      </c>
      <c r="H35" s="7" t="s">
        <v>75</v>
      </c>
      <c r="J35" s="185">
        <v>0</v>
      </c>
      <c r="K35" s="9">
        <f>F35*J35</f>
        <v>0</v>
      </c>
      <c r="L35" s="18">
        <f t="shared" si="5"/>
        <v>0</v>
      </c>
      <c r="M35" s="58"/>
      <c r="O35" s="56"/>
      <c r="P35" s="178">
        <v>0</v>
      </c>
      <c r="Q35" s="178">
        <v>0</v>
      </c>
      <c r="R35" s="178">
        <v>0</v>
      </c>
      <c r="S35" s="178">
        <v>0</v>
      </c>
      <c r="T35" s="178">
        <v>0</v>
      </c>
      <c r="U35" s="178">
        <v>0</v>
      </c>
      <c r="V35" s="178">
        <v>0</v>
      </c>
      <c r="W35" s="178">
        <v>0</v>
      </c>
      <c r="X35" s="178">
        <v>0</v>
      </c>
      <c r="Y35" s="178">
        <v>0</v>
      </c>
      <c r="Z35" s="178">
        <v>0</v>
      </c>
      <c r="AA35" s="178">
        <v>0</v>
      </c>
      <c r="AB35" s="16"/>
      <c r="AC35" s="45">
        <f>SUM(P35:AA35)</f>
        <v>0</v>
      </c>
    </row>
    <row r="36" spans="2:29" ht="5.0999999999999996" customHeight="1" thickBot="1" x14ac:dyDescent="0.3">
      <c r="B36" s="56"/>
      <c r="C36" s="10"/>
      <c r="D36" s="10"/>
      <c r="E36" s="10"/>
      <c r="F36" s="10"/>
      <c r="G36" s="10"/>
      <c r="H36" s="10"/>
      <c r="I36" s="10"/>
      <c r="J36" s="10"/>
      <c r="K36" s="10"/>
      <c r="L36" s="10"/>
      <c r="M36" s="58"/>
      <c r="O36" s="59"/>
      <c r="P36" s="6"/>
      <c r="Q36" s="6"/>
      <c r="R36" s="6"/>
      <c r="S36" s="6"/>
      <c r="T36" s="6"/>
      <c r="U36" s="6"/>
      <c r="V36" s="6"/>
      <c r="W36" s="6"/>
      <c r="X36" s="6"/>
      <c r="Y36" s="6"/>
      <c r="Z36" s="6"/>
      <c r="AA36" s="6"/>
      <c r="AB36" s="60"/>
    </row>
    <row r="37" spans="2:29" ht="15" customHeight="1" thickTop="1" thickBot="1" x14ac:dyDescent="0.3">
      <c r="B37" s="59"/>
      <c r="C37" s="6" t="s">
        <v>76</v>
      </c>
      <c r="D37" s="6"/>
      <c r="E37" s="6"/>
      <c r="F37" s="6"/>
      <c r="G37" s="6"/>
      <c r="H37" s="6"/>
      <c r="I37" s="6"/>
      <c r="J37" s="6"/>
      <c r="K37" s="65">
        <f>SUM(K31:K36)</f>
        <v>0</v>
      </c>
      <c r="L37" s="99">
        <f>SUM(L31:L36)</f>
        <v>0</v>
      </c>
      <c r="M37" s="60"/>
    </row>
    <row r="39" spans="2:29" ht="15" customHeight="1" thickBot="1" x14ac:dyDescent="0.3">
      <c r="C39" s="2" t="s">
        <v>43</v>
      </c>
      <c r="D39" s="5"/>
    </row>
    <row r="40" spans="2:29" ht="15" customHeight="1" x14ac:dyDescent="0.25">
      <c r="B40" s="51"/>
      <c r="C40" s="52"/>
      <c r="D40" s="52"/>
      <c r="E40" s="52"/>
      <c r="F40" s="54" t="s">
        <v>60</v>
      </c>
      <c r="G40" s="52"/>
      <c r="H40" s="52"/>
      <c r="I40" s="52"/>
      <c r="J40" s="53" t="s">
        <v>63</v>
      </c>
      <c r="K40" s="53" t="s">
        <v>65</v>
      </c>
      <c r="L40" s="53" t="s">
        <v>358</v>
      </c>
      <c r="M40" s="55"/>
      <c r="O40" s="51"/>
      <c r="P40" s="528" t="s">
        <v>141</v>
      </c>
      <c r="Q40" s="528"/>
      <c r="R40" s="528"/>
      <c r="S40" s="528"/>
      <c r="T40" s="528"/>
      <c r="U40" s="528"/>
      <c r="V40" s="528"/>
      <c r="W40" s="528"/>
      <c r="X40" s="528"/>
      <c r="Y40" s="528"/>
      <c r="Z40" s="528"/>
      <c r="AA40" s="528"/>
      <c r="AB40" s="71"/>
    </row>
    <row r="41" spans="2:29" ht="15" customHeight="1" x14ac:dyDescent="0.25">
      <c r="B41" s="56"/>
      <c r="C41" s="11"/>
      <c r="D41" s="11"/>
      <c r="E41" s="11"/>
      <c r="F41" s="72" t="s">
        <v>61</v>
      </c>
      <c r="G41" s="11"/>
      <c r="H41" s="72" t="s">
        <v>62</v>
      </c>
      <c r="I41" s="11"/>
      <c r="J41" s="57" t="s">
        <v>64</v>
      </c>
      <c r="K41" s="57" t="s">
        <v>61</v>
      </c>
      <c r="L41" s="57" t="s">
        <v>359</v>
      </c>
      <c r="M41" s="58"/>
      <c r="O41" s="56"/>
      <c r="P41" s="72" t="s">
        <v>102</v>
      </c>
      <c r="Q41" s="72" t="s">
        <v>103</v>
      </c>
      <c r="R41" s="72" t="s">
        <v>104</v>
      </c>
      <c r="S41" s="72" t="s">
        <v>105</v>
      </c>
      <c r="T41" s="72" t="s">
        <v>106</v>
      </c>
      <c r="U41" s="72" t="s">
        <v>107</v>
      </c>
      <c r="V41" s="72" t="s">
        <v>108</v>
      </c>
      <c r="W41" s="72" t="s">
        <v>109</v>
      </c>
      <c r="X41" s="72" t="s">
        <v>110</v>
      </c>
      <c r="Y41" s="72" t="s">
        <v>111</v>
      </c>
      <c r="Z41" s="72" t="s">
        <v>112</v>
      </c>
      <c r="AA41" s="72" t="s">
        <v>113</v>
      </c>
      <c r="AB41" s="73"/>
    </row>
    <row r="42" spans="2:29" ht="5.0999999999999996" customHeight="1" x14ac:dyDescent="0.25">
      <c r="B42" s="56"/>
      <c r="F42" s="63"/>
      <c r="H42" s="63"/>
      <c r="J42" s="64"/>
      <c r="K42" s="64"/>
      <c r="M42" s="58"/>
      <c r="O42" s="56"/>
      <c r="AB42" s="73"/>
    </row>
    <row r="43" spans="2:29" ht="15" customHeight="1" x14ac:dyDescent="0.25">
      <c r="B43" s="56"/>
      <c r="C43" s="519" t="s">
        <v>44</v>
      </c>
      <c r="D43" s="520"/>
      <c r="F43" s="175">
        <v>0</v>
      </c>
      <c r="H43" s="190" t="s">
        <v>44</v>
      </c>
      <c r="J43" s="185">
        <v>0</v>
      </c>
      <c r="K43" s="9">
        <f>F43*J43</f>
        <v>0</v>
      </c>
      <c r="L43" s="18">
        <f>K43*$K$6</f>
        <v>0</v>
      </c>
      <c r="M43" s="58"/>
      <c r="O43" s="56"/>
      <c r="P43" s="178">
        <v>0</v>
      </c>
      <c r="Q43" s="178">
        <v>0</v>
      </c>
      <c r="R43" s="178">
        <v>0</v>
      </c>
      <c r="S43" s="178">
        <v>0</v>
      </c>
      <c r="T43" s="178">
        <v>0</v>
      </c>
      <c r="U43" s="178">
        <v>0</v>
      </c>
      <c r="V43" s="178">
        <v>0</v>
      </c>
      <c r="W43" s="178">
        <v>0</v>
      </c>
      <c r="X43" s="178">
        <v>0</v>
      </c>
      <c r="Y43" s="178">
        <v>0</v>
      </c>
      <c r="Z43" s="178">
        <v>0</v>
      </c>
      <c r="AA43" s="178">
        <v>0</v>
      </c>
      <c r="AB43" s="16"/>
      <c r="AC43" s="45">
        <f>SUM(P43:AA43)</f>
        <v>0</v>
      </c>
    </row>
    <row r="44" spans="2:29" ht="15" customHeight="1" x14ac:dyDescent="0.25">
      <c r="B44" s="56"/>
      <c r="C44" s="187"/>
      <c r="D44" s="188" t="s">
        <v>45</v>
      </c>
      <c r="F44" s="175">
        <v>0</v>
      </c>
      <c r="H44" s="7" t="s">
        <v>4</v>
      </c>
      <c r="J44" s="185">
        <v>0</v>
      </c>
      <c r="K44" s="9">
        <f>F44*J44</f>
        <v>0</v>
      </c>
      <c r="L44" s="18">
        <f t="shared" ref="L44:L46" si="6">K44*$K$6</f>
        <v>0</v>
      </c>
      <c r="M44" s="58"/>
      <c r="O44" s="56"/>
      <c r="P44" s="178">
        <v>0</v>
      </c>
      <c r="Q44" s="178">
        <v>0</v>
      </c>
      <c r="R44" s="178">
        <v>0</v>
      </c>
      <c r="S44" s="178">
        <v>0</v>
      </c>
      <c r="T44" s="178">
        <v>0</v>
      </c>
      <c r="U44" s="178">
        <v>0</v>
      </c>
      <c r="V44" s="178">
        <v>0</v>
      </c>
      <c r="W44" s="178">
        <v>0</v>
      </c>
      <c r="X44" s="178">
        <v>0</v>
      </c>
      <c r="Y44" s="178">
        <v>0</v>
      </c>
      <c r="Z44" s="178">
        <v>0</v>
      </c>
      <c r="AA44" s="178">
        <v>0</v>
      </c>
      <c r="AB44" s="16"/>
      <c r="AC44" s="45">
        <f>SUM(P44:AA44)</f>
        <v>0</v>
      </c>
    </row>
    <row r="45" spans="2:29" ht="15" customHeight="1" x14ac:dyDescent="0.25">
      <c r="B45" s="56"/>
      <c r="C45" s="519" t="s">
        <v>44</v>
      </c>
      <c r="D45" s="520"/>
      <c r="F45" s="175">
        <v>0</v>
      </c>
      <c r="H45" s="190" t="s">
        <v>44</v>
      </c>
      <c r="J45" s="185">
        <v>0</v>
      </c>
      <c r="K45" s="9">
        <f>F45*J45</f>
        <v>0</v>
      </c>
      <c r="L45" s="18">
        <f t="shared" si="6"/>
        <v>0</v>
      </c>
      <c r="M45" s="58"/>
      <c r="O45" s="56"/>
      <c r="P45" s="178">
        <v>0</v>
      </c>
      <c r="Q45" s="178">
        <v>0</v>
      </c>
      <c r="R45" s="178">
        <v>0</v>
      </c>
      <c r="S45" s="178">
        <v>0</v>
      </c>
      <c r="T45" s="178">
        <v>0</v>
      </c>
      <c r="U45" s="178">
        <v>0</v>
      </c>
      <c r="V45" s="178">
        <v>0</v>
      </c>
      <c r="W45" s="178">
        <v>0</v>
      </c>
      <c r="X45" s="178">
        <v>0</v>
      </c>
      <c r="Y45" s="178">
        <v>0</v>
      </c>
      <c r="Z45" s="178">
        <v>0</v>
      </c>
      <c r="AA45" s="178">
        <v>0</v>
      </c>
      <c r="AB45" s="16"/>
      <c r="AC45" s="45">
        <f>SUM(P45:AA45)</f>
        <v>0</v>
      </c>
    </row>
    <row r="46" spans="2:29" ht="15" customHeight="1" x14ac:dyDescent="0.25">
      <c r="B46" s="56"/>
      <c r="C46" s="187"/>
      <c r="D46" s="189" t="s">
        <v>45</v>
      </c>
      <c r="F46" s="175">
        <v>0</v>
      </c>
      <c r="H46" s="7" t="s">
        <v>4</v>
      </c>
      <c r="J46" s="185">
        <v>0</v>
      </c>
      <c r="K46" s="9">
        <f>F46*J46</f>
        <v>0</v>
      </c>
      <c r="L46" s="18">
        <f t="shared" si="6"/>
        <v>0</v>
      </c>
      <c r="M46" s="58"/>
      <c r="O46" s="56"/>
      <c r="P46" s="178">
        <v>0</v>
      </c>
      <c r="Q46" s="178">
        <v>0</v>
      </c>
      <c r="R46" s="178">
        <v>0</v>
      </c>
      <c r="S46" s="178">
        <v>0</v>
      </c>
      <c r="T46" s="178">
        <v>0</v>
      </c>
      <c r="U46" s="178">
        <v>0</v>
      </c>
      <c r="V46" s="178">
        <v>0</v>
      </c>
      <c r="W46" s="178">
        <v>0</v>
      </c>
      <c r="X46" s="178">
        <v>0</v>
      </c>
      <c r="Y46" s="178">
        <v>0</v>
      </c>
      <c r="Z46" s="178">
        <v>0</v>
      </c>
      <c r="AA46" s="178">
        <v>0</v>
      </c>
      <c r="AB46" s="16"/>
      <c r="AC46" s="45">
        <f>SUM(P46:AA46)</f>
        <v>0</v>
      </c>
    </row>
    <row r="47" spans="2:29" ht="5.0999999999999996" customHeight="1" thickBot="1" x14ac:dyDescent="0.3">
      <c r="B47" s="56"/>
      <c r="C47" s="10"/>
      <c r="D47" s="10"/>
      <c r="E47" s="10"/>
      <c r="F47" s="10"/>
      <c r="G47" s="10"/>
      <c r="H47" s="10"/>
      <c r="I47" s="10"/>
      <c r="J47" s="10"/>
      <c r="K47" s="10"/>
      <c r="L47" s="10"/>
      <c r="M47" s="58"/>
      <c r="O47" s="59"/>
      <c r="P47" s="6"/>
      <c r="Q47" s="6"/>
      <c r="R47" s="6"/>
      <c r="S47" s="6"/>
      <c r="T47" s="6"/>
      <c r="U47" s="6"/>
      <c r="V47" s="6"/>
      <c r="W47" s="6"/>
      <c r="X47" s="6"/>
      <c r="Y47" s="6"/>
      <c r="Z47" s="6"/>
      <c r="AA47" s="6"/>
      <c r="AB47" s="60"/>
      <c r="AC47" s="45"/>
    </row>
    <row r="48" spans="2:29" ht="15" customHeight="1" thickTop="1" thickBot="1" x14ac:dyDescent="0.3">
      <c r="B48" s="59"/>
      <c r="C48" s="6" t="s">
        <v>76</v>
      </c>
      <c r="D48" s="6"/>
      <c r="E48" s="6"/>
      <c r="F48" s="6"/>
      <c r="G48" s="6"/>
      <c r="H48" s="6"/>
      <c r="I48" s="6"/>
      <c r="J48" s="6"/>
      <c r="K48" s="65">
        <f>SUM(K43:K47)</f>
        <v>0</v>
      </c>
      <c r="L48" s="99">
        <f>SUM(L43:L47)</f>
        <v>0</v>
      </c>
      <c r="M48" s="60"/>
    </row>
    <row r="50" spans="2:29" ht="15" customHeight="1" thickBot="1" x14ac:dyDescent="0.3">
      <c r="C50" s="2" t="s">
        <v>78</v>
      </c>
      <c r="D50" s="5"/>
    </row>
    <row r="51" spans="2:29" ht="15" customHeight="1" x14ac:dyDescent="0.25">
      <c r="B51" s="51"/>
      <c r="C51" s="52"/>
      <c r="D51" s="52"/>
      <c r="E51" s="52"/>
      <c r="F51" s="54" t="s">
        <v>60</v>
      </c>
      <c r="G51" s="52"/>
      <c r="H51" s="52"/>
      <c r="I51" s="54"/>
      <c r="J51" s="53" t="s">
        <v>63</v>
      </c>
      <c r="K51" s="53" t="s">
        <v>65</v>
      </c>
      <c r="L51" s="53" t="s">
        <v>358</v>
      </c>
      <c r="M51" s="55"/>
      <c r="O51" s="51"/>
      <c r="P51" s="528" t="s">
        <v>141</v>
      </c>
      <c r="Q51" s="528"/>
      <c r="R51" s="528"/>
      <c r="S51" s="528"/>
      <c r="T51" s="528"/>
      <c r="U51" s="528"/>
      <c r="V51" s="528"/>
      <c r="W51" s="528"/>
      <c r="X51" s="528"/>
      <c r="Y51" s="528"/>
      <c r="Z51" s="528"/>
      <c r="AA51" s="528"/>
      <c r="AB51" s="71"/>
    </row>
    <row r="52" spans="2:29" ht="15" customHeight="1" x14ac:dyDescent="0.25">
      <c r="B52" s="56"/>
      <c r="C52" s="11"/>
      <c r="D52" s="11"/>
      <c r="E52" s="11"/>
      <c r="F52" s="72" t="s">
        <v>61</v>
      </c>
      <c r="G52" s="11"/>
      <c r="H52" s="72" t="s">
        <v>62</v>
      </c>
      <c r="I52" s="11"/>
      <c r="J52" s="57" t="s">
        <v>64</v>
      </c>
      <c r="K52" s="57" t="s">
        <v>61</v>
      </c>
      <c r="L52" s="57" t="s">
        <v>359</v>
      </c>
      <c r="M52" s="58"/>
      <c r="O52" s="56"/>
      <c r="P52" s="72" t="s">
        <v>102</v>
      </c>
      <c r="Q52" s="72" t="s">
        <v>103</v>
      </c>
      <c r="R52" s="72" t="s">
        <v>104</v>
      </c>
      <c r="S52" s="72" t="s">
        <v>105</v>
      </c>
      <c r="T52" s="72" t="s">
        <v>106</v>
      </c>
      <c r="U52" s="72" t="s">
        <v>107</v>
      </c>
      <c r="V52" s="72" t="s">
        <v>108</v>
      </c>
      <c r="W52" s="72" t="s">
        <v>109</v>
      </c>
      <c r="X52" s="72" t="s">
        <v>110</v>
      </c>
      <c r="Y52" s="72" t="s">
        <v>111</v>
      </c>
      <c r="Z52" s="72" t="s">
        <v>112</v>
      </c>
      <c r="AA52" s="72" t="s">
        <v>113</v>
      </c>
      <c r="AB52" s="73"/>
    </row>
    <row r="53" spans="2:29" ht="5.0999999999999996" customHeight="1" x14ac:dyDescent="0.25">
      <c r="B53" s="56"/>
      <c r="F53" s="63"/>
      <c r="H53" s="63"/>
      <c r="J53" s="64"/>
      <c r="K53" s="64"/>
      <c r="M53" s="58"/>
      <c r="O53" s="56"/>
      <c r="AB53" s="73"/>
    </row>
    <row r="54" spans="2:29" ht="15" customHeight="1" x14ac:dyDescent="0.25">
      <c r="B54" s="56"/>
      <c r="C54" s="526" t="s">
        <v>95</v>
      </c>
      <c r="D54" s="526"/>
      <c r="F54" s="175">
        <v>0</v>
      </c>
      <c r="H54" s="7" t="s">
        <v>4</v>
      </c>
      <c r="J54" s="185">
        <v>0</v>
      </c>
      <c r="K54" s="9">
        <f>F54*J54</f>
        <v>0</v>
      </c>
      <c r="L54" s="18">
        <f>K54*$K$6</f>
        <v>0</v>
      </c>
      <c r="M54" s="58"/>
      <c r="O54" s="56"/>
      <c r="P54" s="178">
        <v>0</v>
      </c>
      <c r="Q54" s="178">
        <v>0</v>
      </c>
      <c r="R54" s="178">
        <v>0</v>
      </c>
      <c r="S54" s="178">
        <v>0</v>
      </c>
      <c r="T54" s="178">
        <v>0</v>
      </c>
      <c r="U54" s="178">
        <v>0</v>
      </c>
      <c r="V54" s="178">
        <v>0</v>
      </c>
      <c r="W54" s="178">
        <v>0</v>
      </c>
      <c r="X54" s="178">
        <v>0</v>
      </c>
      <c r="Y54" s="178">
        <v>0</v>
      </c>
      <c r="Z54" s="178">
        <v>0</v>
      </c>
      <c r="AA54" s="178">
        <v>0</v>
      </c>
      <c r="AB54" s="16"/>
      <c r="AC54" s="45">
        <f>SUM(P54:AA54)</f>
        <v>0</v>
      </c>
    </row>
    <row r="55" spans="2:29" ht="15" customHeight="1" x14ac:dyDescent="0.25">
      <c r="B55" s="56"/>
      <c r="C55" s="526" t="s">
        <v>95</v>
      </c>
      <c r="D55" s="526"/>
      <c r="F55" s="175">
        <v>0</v>
      </c>
      <c r="H55" s="7" t="s">
        <v>4</v>
      </c>
      <c r="J55" s="185">
        <v>0</v>
      </c>
      <c r="K55" s="9">
        <f>F55*J55</f>
        <v>0</v>
      </c>
      <c r="L55" s="18">
        <f t="shared" ref="L55:L58" si="7">K55*$K$6</f>
        <v>0</v>
      </c>
      <c r="M55" s="58"/>
      <c r="O55" s="56"/>
      <c r="P55" s="178">
        <v>0</v>
      </c>
      <c r="Q55" s="178">
        <v>0</v>
      </c>
      <c r="R55" s="178">
        <v>0</v>
      </c>
      <c r="S55" s="178">
        <v>0</v>
      </c>
      <c r="T55" s="178">
        <v>0</v>
      </c>
      <c r="U55" s="178">
        <v>0</v>
      </c>
      <c r="V55" s="178">
        <v>0</v>
      </c>
      <c r="W55" s="178">
        <v>0</v>
      </c>
      <c r="X55" s="178">
        <v>0</v>
      </c>
      <c r="Y55" s="178">
        <v>0</v>
      </c>
      <c r="Z55" s="178">
        <v>0</v>
      </c>
      <c r="AA55" s="178">
        <v>0</v>
      </c>
      <c r="AB55" s="16"/>
      <c r="AC55" s="45">
        <f>SUM(P55:AA55)</f>
        <v>0</v>
      </c>
    </row>
    <row r="56" spans="2:29" ht="15" customHeight="1" x14ac:dyDescent="0.25">
      <c r="B56" s="56"/>
      <c r="C56" s="526" t="s">
        <v>95</v>
      </c>
      <c r="D56" s="526"/>
      <c r="F56" s="175">
        <v>0</v>
      </c>
      <c r="H56" s="7" t="s">
        <v>4</v>
      </c>
      <c r="J56" s="185">
        <v>0</v>
      </c>
      <c r="K56" s="9">
        <f>F56*J56</f>
        <v>0</v>
      </c>
      <c r="L56" s="18">
        <f t="shared" si="7"/>
        <v>0</v>
      </c>
      <c r="M56" s="58"/>
      <c r="O56" s="56"/>
      <c r="P56" s="178">
        <v>0</v>
      </c>
      <c r="Q56" s="178">
        <v>0</v>
      </c>
      <c r="R56" s="178">
        <v>0</v>
      </c>
      <c r="S56" s="178">
        <v>0</v>
      </c>
      <c r="T56" s="178">
        <v>0</v>
      </c>
      <c r="U56" s="178">
        <v>0</v>
      </c>
      <c r="V56" s="178">
        <v>0</v>
      </c>
      <c r="W56" s="178">
        <v>0</v>
      </c>
      <c r="X56" s="178">
        <v>0</v>
      </c>
      <c r="Y56" s="178">
        <v>0</v>
      </c>
      <c r="Z56" s="178">
        <v>0</v>
      </c>
      <c r="AA56" s="178">
        <v>0</v>
      </c>
      <c r="AB56" s="16"/>
      <c r="AC56" s="45">
        <f>SUM(P56:AA56)</f>
        <v>0</v>
      </c>
    </row>
    <row r="57" spans="2:29" ht="15" customHeight="1" x14ac:dyDescent="0.25">
      <c r="B57" s="56"/>
      <c r="C57" s="526" t="s">
        <v>95</v>
      </c>
      <c r="D57" s="526"/>
      <c r="F57" s="175">
        <v>0</v>
      </c>
      <c r="H57" s="7" t="s">
        <v>4</v>
      </c>
      <c r="J57" s="185">
        <v>0</v>
      </c>
      <c r="K57" s="9">
        <f>F57*J57</f>
        <v>0</v>
      </c>
      <c r="L57" s="18">
        <f t="shared" si="7"/>
        <v>0</v>
      </c>
      <c r="M57" s="58"/>
      <c r="O57" s="56"/>
      <c r="P57" s="178">
        <v>0</v>
      </c>
      <c r="Q57" s="178">
        <v>0</v>
      </c>
      <c r="R57" s="178">
        <v>0</v>
      </c>
      <c r="S57" s="178">
        <v>0</v>
      </c>
      <c r="T57" s="178">
        <v>0</v>
      </c>
      <c r="U57" s="178">
        <v>0</v>
      </c>
      <c r="V57" s="178">
        <v>0</v>
      </c>
      <c r="W57" s="178">
        <v>0</v>
      </c>
      <c r="X57" s="178">
        <v>0</v>
      </c>
      <c r="Y57" s="178">
        <v>0</v>
      </c>
      <c r="Z57" s="178">
        <v>0</v>
      </c>
      <c r="AA57" s="178">
        <v>0</v>
      </c>
      <c r="AB57" s="16"/>
      <c r="AC57" s="45">
        <f>SUM(P57:AA57)</f>
        <v>0</v>
      </c>
    </row>
    <row r="58" spans="2:29" ht="15" customHeight="1" x14ac:dyDescent="0.25">
      <c r="B58" s="56"/>
      <c r="C58" s="526" t="s">
        <v>95</v>
      </c>
      <c r="D58" s="526"/>
      <c r="F58" s="175">
        <v>0</v>
      </c>
      <c r="H58" s="7" t="s">
        <v>4</v>
      </c>
      <c r="J58" s="185">
        <v>0</v>
      </c>
      <c r="K58" s="9">
        <f>F58*J58</f>
        <v>0</v>
      </c>
      <c r="L58" s="18">
        <f t="shared" si="7"/>
        <v>0</v>
      </c>
      <c r="M58" s="58"/>
      <c r="O58" s="56"/>
      <c r="P58" s="178">
        <v>0</v>
      </c>
      <c r="Q58" s="178">
        <v>0</v>
      </c>
      <c r="R58" s="178">
        <v>0</v>
      </c>
      <c r="S58" s="178">
        <v>0</v>
      </c>
      <c r="T58" s="178">
        <v>0</v>
      </c>
      <c r="U58" s="178">
        <v>0</v>
      </c>
      <c r="V58" s="178">
        <v>0</v>
      </c>
      <c r="W58" s="178">
        <v>0</v>
      </c>
      <c r="X58" s="178">
        <v>0</v>
      </c>
      <c r="Y58" s="178">
        <v>0</v>
      </c>
      <c r="Z58" s="178">
        <v>0</v>
      </c>
      <c r="AA58" s="178">
        <v>0</v>
      </c>
      <c r="AB58" s="16"/>
      <c r="AC58" s="45">
        <f>SUM(P58:AA58)</f>
        <v>0</v>
      </c>
    </row>
    <row r="59" spans="2:29" ht="5.0999999999999996" customHeight="1" thickBot="1" x14ac:dyDescent="0.3">
      <c r="B59" s="56"/>
      <c r="C59" s="10"/>
      <c r="D59" s="10"/>
      <c r="E59" s="10"/>
      <c r="F59" s="10"/>
      <c r="G59" s="10"/>
      <c r="H59" s="10"/>
      <c r="I59" s="10"/>
      <c r="J59" s="10"/>
      <c r="K59" s="10"/>
      <c r="L59" s="10"/>
      <c r="M59" s="58"/>
      <c r="O59" s="59"/>
      <c r="P59" s="6"/>
      <c r="Q59" s="6"/>
      <c r="R59" s="6"/>
      <c r="S59" s="6"/>
      <c r="T59" s="6"/>
      <c r="U59" s="6"/>
      <c r="V59" s="6"/>
      <c r="W59" s="6"/>
      <c r="X59" s="6"/>
      <c r="Y59" s="6"/>
      <c r="Z59" s="6"/>
      <c r="AA59" s="6"/>
      <c r="AB59" s="60"/>
    </row>
    <row r="60" spans="2:29" ht="15" customHeight="1" thickTop="1" thickBot="1" x14ac:dyDescent="0.3">
      <c r="B60" s="59"/>
      <c r="C60" s="6" t="s">
        <v>76</v>
      </c>
      <c r="D60" s="6"/>
      <c r="E60" s="6"/>
      <c r="F60" s="6"/>
      <c r="G60" s="6"/>
      <c r="H60" s="6"/>
      <c r="I60" s="6"/>
      <c r="J60" s="6"/>
      <c r="K60" s="65">
        <f>SUM(K54:K59)</f>
        <v>0</v>
      </c>
      <c r="L60" s="99">
        <f>SUM(L54:L59)</f>
        <v>0</v>
      </c>
      <c r="M60" s="60"/>
    </row>
    <row r="62" spans="2:29" ht="15" customHeight="1" thickBot="1" x14ac:dyDescent="0.3">
      <c r="C62" s="2" t="s">
        <v>46</v>
      </c>
      <c r="D62" s="5"/>
    </row>
    <row r="63" spans="2:29" ht="15" customHeight="1" x14ac:dyDescent="0.25">
      <c r="B63" s="51"/>
      <c r="C63" s="52"/>
      <c r="D63" s="52"/>
      <c r="E63" s="52"/>
      <c r="F63" s="52"/>
      <c r="G63" s="52"/>
      <c r="H63" s="52"/>
      <c r="I63" s="52"/>
      <c r="J63" s="53"/>
      <c r="K63" s="53" t="s">
        <v>65</v>
      </c>
      <c r="L63" s="53" t="s">
        <v>358</v>
      </c>
      <c r="M63" s="55"/>
      <c r="O63" s="51"/>
      <c r="P63" s="528" t="s">
        <v>141</v>
      </c>
      <c r="Q63" s="528"/>
      <c r="R63" s="528"/>
      <c r="S63" s="528"/>
      <c r="T63" s="528"/>
      <c r="U63" s="528"/>
      <c r="V63" s="528"/>
      <c r="W63" s="528"/>
      <c r="X63" s="528"/>
      <c r="Y63" s="528"/>
      <c r="Z63" s="528"/>
      <c r="AA63" s="528"/>
      <c r="AB63" s="71"/>
    </row>
    <row r="64" spans="2:29" ht="15" customHeight="1" x14ac:dyDescent="0.25">
      <c r="B64" s="56"/>
      <c r="C64" s="523"/>
      <c r="D64" s="523"/>
      <c r="E64" s="11"/>
      <c r="F64" s="11"/>
      <c r="G64" s="11"/>
      <c r="H64" s="11"/>
      <c r="I64" s="11"/>
      <c r="J64" s="57"/>
      <c r="K64" s="57" t="s">
        <v>61</v>
      </c>
      <c r="L64" s="57" t="s">
        <v>359</v>
      </c>
      <c r="M64" s="58"/>
      <c r="O64" s="56"/>
      <c r="P64" s="72" t="s">
        <v>102</v>
      </c>
      <c r="Q64" s="72" t="s">
        <v>103</v>
      </c>
      <c r="R64" s="72" t="s">
        <v>104</v>
      </c>
      <c r="S64" s="72" t="s">
        <v>105</v>
      </c>
      <c r="T64" s="72" t="s">
        <v>106</v>
      </c>
      <c r="U64" s="72" t="s">
        <v>107</v>
      </c>
      <c r="V64" s="72" t="s">
        <v>108</v>
      </c>
      <c r="W64" s="72" t="s">
        <v>109</v>
      </c>
      <c r="X64" s="72" t="s">
        <v>110</v>
      </c>
      <c r="Y64" s="72" t="s">
        <v>111</v>
      </c>
      <c r="Z64" s="72" t="s">
        <v>112</v>
      </c>
      <c r="AA64" s="72" t="s">
        <v>113</v>
      </c>
      <c r="AB64" s="73"/>
    </row>
    <row r="65" spans="2:29" ht="5.0999999999999996" customHeight="1" x14ac:dyDescent="0.25">
      <c r="B65" s="56"/>
      <c r="J65" s="64"/>
      <c r="K65" s="64"/>
      <c r="M65" s="58"/>
      <c r="O65" s="56"/>
      <c r="AB65" s="73"/>
    </row>
    <row r="66" spans="2:29" ht="15" customHeight="1" x14ac:dyDescent="0.25">
      <c r="B66" s="56"/>
      <c r="C66" s="521" t="s">
        <v>269</v>
      </c>
      <c r="D66" s="521"/>
      <c r="E66" s="521"/>
      <c r="F66" s="521"/>
      <c r="J66" s="531" t="s">
        <v>131</v>
      </c>
      <c r="K66" s="532"/>
      <c r="L66" s="18"/>
      <c r="M66" s="58"/>
      <c r="O66" s="56"/>
      <c r="AB66" s="73"/>
    </row>
    <row r="67" spans="2:29" ht="5.0999999999999996" customHeight="1" x14ac:dyDescent="0.25">
      <c r="B67" s="56"/>
      <c r="J67" s="64"/>
      <c r="K67" s="64"/>
      <c r="L67" s="64"/>
      <c r="M67" s="58"/>
      <c r="O67" s="56"/>
      <c r="AB67" s="73"/>
    </row>
    <row r="68" spans="2:29" ht="15" customHeight="1" x14ac:dyDescent="0.25">
      <c r="B68" s="56"/>
      <c r="C68" s="4" t="s">
        <v>270</v>
      </c>
      <c r="J68" s="531" t="s">
        <v>120</v>
      </c>
      <c r="K68" s="532"/>
      <c r="L68" s="92"/>
      <c r="M68" s="58"/>
      <c r="O68" s="56"/>
      <c r="AB68" s="73"/>
    </row>
    <row r="69" spans="2:29" ht="5.0999999999999996" customHeight="1" x14ac:dyDescent="0.25">
      <c r="B69" s="56"/>
      <c r="J69" s="64"/>
      <c r="K69" s="64"/>
      <c r="L69" s="64"/>
      <c r="M69" s="58"/>
      <c r="O69" s="56"/>
      <c r="AB69" s="73"/>
    </row>
    <row r="70" spans="2:29" ht="15" customHeight="1" x14ac:dyDescent="0.25">
      <c r="B70" s="56"/>
      <c r="C70" s="4" t="s">
        <v>73</v>
      </c>
      <c r="K70" s="9">
        <f>IF(L71&gt;0,L71/$K$6,0)</f>
        <v>0</v>
      </c>
      <c r="L70" s="177">
        <v>0</v>
      </c>
      <c r="M70" s="58"/>
      <c r="O70" s="56"/>
      <c r="P70" s="178">
        <v>0</v>
      </c>
      <c r="Q70" s="178">
        <v>0</v>
      </c>
      <c r="R70" s="178">
        <v>0</v>
      </c>
      <c r="S70" s="178">
        <v>0</v>
      </c>
      <c r="T70" s="178">
        <v>0</v>
      </c>
      <c r="U70" s="178">
        <v>0</v>
      </c>
      <c r="V70" s="178">
        <v>0</v>
      </c>
      <c r="W70" s="178">
        <v>0</v>
      </c>
      <c r="X70" s="178">
        <v>0</v>
      </c>
      <c r="Y70" s="178">
        <v>0</v>
      </c>
      <c r="Z70" s="178">
        <v>0</v>
      </c>
      <c r="AA70" s="178">
        <v>0</v>
      </c>
      <c r="AB70" s="16"/>
      <c r="AC70" s="45">
        <f>SUM(P70:AA70)</f>
        <v>0</v>
      </c>
    </row>
    <row r="71" spans="2:29" ht="15" customHeight="1" x14ac:dyDescent="0.25">
      <c r="B71" s="56"/>
      <c r="C71" s="4" t="s">
        <v>360</v>
      </c>
      <c r="K71" s="9">
        <f t="shared" ref="K71:K73" si="8">IF(L72&gt;0,L72/$K$6,0)</f>
        <v>0</v>
      </c>
      <c r="L71" s="177">
        <v>0</v>
      </c>
      <c r="M71" s="58"/>
      <c r="O71" s="56"/>
      <c r="P71" s="178">
        <v>0</v>
      </c>
      <c r="Q71" s="178">
        <v>0</v>
      </c>
      <c r="R71" s="178">
        <v>0</v>
      </c>
      <c r="S71" s="178">
        <v>0</v>
      </c>
      <c r="T71" s="178">
        <v>0</v>
      </c>
      <c r="U71" s="178">
        <v>0</v>
      </c>
      <c r="V71" s="178">
        <v>0</v>
      </c>
      <c r="W71" s="178">
        <v>0</v>
      </c>
      <c r="X71" s="178">
        <v>0</v>
      </c>
      <c r="Y71" s="178">
        <v>0</v>
      </c>
      <c r="Z71" s="178">
        <v>0</v>
      </c>
      <c r="AA71" s="178">
        <v>0</v>
      </c>
      <c r="AB71" s="16"/>
      <c r="AC71" s="45">
        <f>SUM(P71:AA71)</f>
        <v>0</v>
      </c>
    </row>
    <row r="72" spans="2:29" ht="15" customHeight="1" x14ac:dyDescent="0.25">
      <c r="B72" s="56"/>
      <c r="C72" s="4" t="s">
        <v>74</v>
      </c>
      <c r="K72" s="9">
        <f t="shared" si="8"/>
        <v>0</v>
      </c>
      <c r="L72" s="177">
        <v>0</v>
      </c>
      <c r="M72" s="58"/>
      <c r="O72" s="56"/>
      <c r="P72" s="178">
        <v>0</v>
      </c>
      <c r="Q72" s="178">
        <v>0</v>
      </c>
      <c r="R72" s="178">
        <v>0</v>
      </c>
      <c r="S72" s="178">
        <v>0</v>
      </c>
      <c r="T72" s="178">
        <v>0</v>
      </c>
      <c r="U72" s="178">
        <v>0</v>
      </c>
      <c r="V72" s="178">
        <v>0</v>
      </c>
      <c r="W72" s="178">
        <v>0</v>
      </c>
      <c r="X72" s="178">
        <v>0</v>
      </c>
      <c r="Y72" s="178">
        <v>0</v>
      </c>
      <c r="Z72" s="178">
        <v>0</v>
      </c>
      <c r="AA72" s="178">
        <v>0</v>
      </c>
      <c r="AB72" s="16"/>
      <c r="AC72" s="45">
        <f>SUM(P72:AA72)</f>
        <v>0</v>
      </c>
    </row>
    <row r="73" spans="2:29" ht="15" customHeight="1" x14ac:dyDescent="0.25">
      <c r="B73" s="56"/>
      <c r="C73" s="4" t="s">
        <v>47</v>
      </c>
      <c r="K73" s="9">
        <f t="shared" si="8"/>
        <v>0</v>
      </c>
      <c r="L73" s="177">
        <v>0</v>
      </c>
      <c r="M73" s="58"/>
      <c r="O73" s="56"/>
      <c r="P73" s="178">
        <v>0</v>
      </c>
      <c r="Q73" s="178">
        <v>0</v>
      </c>
      <c r="R73" s="178">
        <v>0</v>
      </c>
      <c r="S73" s="178">
        <v>0</v>
      </c>
      <c r="T73" s="178">
        <v>0</v>
      </c>
      <c r="U73" s="178">
        <v>0</v>
      </c>
      <c r="V73" s="178">
        <v>0</v>
      </c>
      <c r="W73" s="178">
        <v>0</v>
      </c>
      <c r="X73" s="178">
        <v>0</v>
      </c>
      <c r="Y73" s="178">
        <v>0</v>
      </c>
      <c r="Z73" s="178">
        <v>0</v>
      </c>
      <c r="AA73" s="178">
        <v>0</v>
      </c>
      <c r="AB73" s="16"/>
      <c r="AC73" s="45">
        <f>SUM(P73:AA73)</f>
        <v>0</v>
      </c>
    </row>
    <row r="74" spans="2:29" ht="5.0999999999999996" customHeight="1" thickBot="1" x14ac:dyDescent="0.3">
      <c r="B74" s="56"/>
      <c r="C74" s="10"/>
      <c r="D74" s="10"/>
      <c r="E74" s="10"/>
      <c r="F74" s="10"/>
      <c r="G74" s="10"/>
      <c r="H74" s="10"/>
      <c r="I74" s="10"/>
      <c r="J74" s="10"/>
      <c r="K74" s="10"/>
      <c r="L74" s="10"/>
      <c r="M74" s="58"/>
      <c r="O74" s="56"/>
      <c r="P74" s="20"/>
      <c r="Q74" s="20"/>
      <c r="R74" s="20"/>
      <c r="S74" s="20"/>
      <c r="T74" s="20"/>
      <c r="U74" s="20"/>
      <c r="V74" s="20"/>
      <c r="W74" s="20"/>
      <c r="X74" s="20"/>
      <c r="Y74" s="20"/>
      <c r="Z74" s="20"/>
      <c r="AA74" s="20"/>
      <c r="AB74" s="58"/>
    </row>
    <row r="75" spans="2:29" ht="15" customHeight="1" thickTop="1" x14ac:dyDescent="0.25">
      <c r="B75" s="56"/>
      <c r="C75" s="4" t="s">
        <v>76</v>
      </c>
      <c r="K75" s="8">
        <f>SUM(K70:K74)</f>
        <v>0</v>
      </c>
      <c r="L75" s="77">
        <f>SUM(L70:L74)</f>
        <v>0</v>
      </c>
      <c r="M75" s="58"/>
      <c r="O75" s="56"/>
      <c r="P75" s="20"/>
      <c r="Q75" s="20"/>
      <c r="R75" s="20"/>
      <c r="S75" s="20"/>
      <c r="T75" s="20"/>
      <c r="U75" s="20"/>
      <c r="V75" s="20"/>
      <c r="W75" s="20"/>
      <c r="X75" s="20"/>
      <c r="Y75" s="20"/>
      <c r="Z75" s="20"/>
      <c r="AA75" s="20"/>
      <c r="AB75" s="58"/>
    </row>
    <row r="76" spans="2:29" ht="15" customHeight="1" x14ac:dyDescent="0.25">
      <c r="B76" s="56"/>
      <c r="M76" s="58"/>
      <c r="O76" s="56"/>
      <c r="P76" s="20"/>
      <c r="Q76" s="20"/>
      <c r="R76" s="20"/>
      <c r="S76" s="20"/>
      <c r="T76" s="20"/>
      <c r="U76" s="20"/>
      <c r="V76" s="20"/>
      <c r="W76" s="20"/>
      <c r="X76" s="20"/>
      <c r="Y76" s="20"/>
      <c r="Z76" s="20"/>
      <c r="AA76" s="20"/>
      <c r="AB76" s="58"/>
    </row>
    <row r="77" spans="2:29" ht="15" customHeight="1" x14ac:dyDescent="0.25">
      <c r="B77" s="56"/>
      <c r="C77" s="5"/>
      <c r="D77" s="5"/>
      <c r="F77" s="7" t="s">
        <v>117</v>
      </c>
      <c r="H77" s="7" t="s">
        <v>70</v>
      </c>
      <c r="J77" s="7"/>
      <c r="K77" s="76" t="s">
        <v>65</v>
      </c>
      <c r="L77" s="76" t="s">
        <v>358</v>
      </c>
      <c r="M77" s="58"/>
      <c r="O77" s="56"/>
      <c r="P77" s="20"/>
      <c r="Q77" s="20"/>
      <c r="R77" s="20"/>
      <c r="S77" s="20"/>
      <c r="T77" s="20"/>
      <c r="U77" s="20"/>
      <c r="V77" s="20"/>
      <c r="W77" s="20"/>
      <c r="X77" s="20"/>
      <c r="Y77" s="20"/>
      <c r="Z77" s="20"/>
      <c r="AA77" s="20"/>
      <c r="AB77" s="58"/>
    </row>
    <row r="78" spans="2:29" ht="15" customHeight="1" x14ac:dyDescent="0.25">
      <c r="B78" s="56"/>
      <c r="C78" s="11"/>
      <c r="D78" s="11"/>
      <c r="E78" s="11"/>
      <c r="F78" s="72" t="s">
        <v>72</v>
      </c>
      <c r="G78" s="11"/>
      <c r="H78" s="72" t="s">
        <v>71</v>
      </c>
      <c r="I78" s="11"/>
      <c r="J78" s="72"/>
      <c r="K78" s="57" t="s">
        <v>61</v>
      </c>
      <c r="L78" s="57" t="s">
        <v>359</v>
      </c>
      <c r="M78" s="58"/>
      <c r="O78" s="56"/>
      <c r="P78" s="20"/>
      <c r="Q78" s="20"/>
      <c r="R78" s="20"/>
      <c r="S78" s="20"/>
      <c r="T78" s="20"/>
      <c r="U78" s="20"/>
      <c r="V78" s="20"/>
      <c r="W78" s="20"/>
      <c r="X78" s="20"/>
      <c r="Y78" s="20"/>
      <c r="Z78" s="20"/>
      <c r="AA78" s="20"/>
      <c r="AB78" s="58"/>
    </row>
    <row r="79" spans="2:29" ht="5.0999999999999996" customHeight="1" x14ac:dyDescent="0.25">
      <c r="B79" s="56"/>
      <c r="F79" s="63"/>
      <c r="H79" s="63"/>
      <c r="J79" s="63"/>
      <c r="K79" s="64"/>
      <c r="M79" s="58"/>
      <c r="O79" s="56"/>
      <c r="P79" s="20"/>
      <c r="Q79" s="20"/>
      <c r="R79" s="20"/>
      <c r="S79" s="20"/>
      <c r="T79" s="20"/>
      <c r="U79" s="20"/>
      <c r="V79" s="20"/>
      <c r="W79" s="20"/>
      <c r="X79" s="20"/>
      <c r="Y79" s="20"/>
      <c r="Z79" s="20"/>
      <c r="AA79" s="20"/>
      <c r="AB79" s="58"/>
    </row>
    <row r="80" spans="2:29" ht="15" customHeight="1" x14ac:dyDescent="0.25">
      <c r="B80" s="56"/>
      <c r="C80" s="521" t="s">
        <v>79</v>
      </c>
      <c r="D80" s="521"/>
      <c r="F80" s="175">
        <v>0</v>
      </c>
      <c r="H80" s="185">
        <v>0</v>
      </c>
      <c r="J80" s="8"/>
      <c r="K80" s="9">
        <f>IF(L81&gt;0,L81/$K$6,0)</f>
        <v>0</v>
      </c>
      <c r="L80" s="18">
        <f>F80*H80</f>
        <v>0</v>
      </c>
      <c r="M80" s="58"/>
      <c r="O80" s="56"/>
      <c r="P80" s="178">
        <v>0</v>
      </c>
      <c r="Q80" s="178">
        <v>0</v>
      </c>
      <c r="R80" s="178">
        <v>0</v>
      </c>
      <c r="S80" s="178">
        <v>0</v>
      </c>
      <c r="T80" s="178">
        <v>0</v>
      </c>
      <c r="U80" s="178">
        <v>0</v>
      </c>
      <c r="V80" s="178">
        <v>0</v>
      </c>
      <c r="W80" s="178">
        <v>0</v>
      </c>
      <c r="X80" s="178">
        <v>0</v>
      </c>
      <c r="Y80" s="178">
        <v>0</v>
      </c>
      <c r="Z80" s="178">
        <v>0</v>
      </c>
      <c r="AA80" s="178">
        <v>0</v>
      </c>
      <c r="AB80" s="16"/>
      <c r="AC80" s="45">
        <f>SUM(P80:AA80)</f>
        <v>0</v>
      </c>
    </row>
    <row r="81" spans="2:29" ht="5.0999999999999996" customHeight="1" thickBot="1" x14ac:dyDescent="0.3">
      <c r="B81" s="59"/>
      <c r="C81" s="6"/>
      <c r="D81" s="6"/>
      <c r="E81" s="6"/>
      <c r="F81" s="6"/>
      <c r="G81" s="6"/>
      <c r="H81" s="6"/>
      <c r="I81" s="6"/>
      <c r="J81" s="6"/>
      <c r="K81" s="6"/>
      <c r="L81" s="6"/>
      <c r="M81" s="60"/>
      <c r="O81" s="59"/>
      <c r="P81" s="6"/>
      <c r="Q81" s="6"/>
      <c r="R81" s="6"/>
      <c r="S81" s="6"/>
      <c r="T81" s="6"/>
      <c r="U81" s="6"/>
      <c r="V81" s="6"/>
      <c r="W81" s="6"/>
      <c r="X81" s="6"/>
      <c r="Y81" s="6"/>
      <c r="Z81" s="6"/>
      <c r="AA81" s="6"/>
      <c r="AB81" s="60"/>
    </row>
    <row r="83" spans="2:29" ht="15" customHeight="1" thickBot="1" x14ac:dyDescent="0.3">
      <c r="C83" s="2" t="s">
        <v>48</v>
      </c>
      <c r="D83" s="5"/>
    </row>
    <row r="84" spans="2:29" ht="15" customHeight="1" x14ac:dyDescent="0.25">
      <c r="B84" s="51"/>
      <c r="C84" s="52"/>
      <c r="D84" s="52"/>
      <c r="E84" s="52"/>
      <c r="F84" s="53" t="s">
        <v>60</v>
      </c>
      <c r="G84" s="52"/>
      <c r="H84" s="53"/>
      <c r="I84" s="52"/>
      <c r="J84" s="53" t="s">
        <v>63</v>
      </c>
      <c r="K84" s="53" t="s">
        <v>65</v>
      </c>
      <c r="L84" s="53" t="s">
        <v>358</v>
      </c>
      <c r="M84" s="55"/>
      <c r="O84" s="51"/>
      <c r="P84" s="528" t="s">
        <v>141</v>
      </c>
      <c r="Q84" s="528"/>
      <c r="R84" s="528"/>
      <c r="S84" s="528"/>
      <c r="T84" s="528"/>
      <c r="U84" s="528"/>
      <c r="V84" s="528"/>
      <c r="W84" s="528"/>
      <c r="X84" s="528"/>
      <c r="Y84" s="528"/>
      <c r="Z84" s="528"/>
      <c r="AA84" s="528"/>
      <c r="AB84" s="71"/>
    </row>
    <row r="85" spans="2:29" ht="15" customHeight="1" x14ac:dyDescent="0.25">
      <c r="B85" s="56"/>
      <c r="C85" s="11"/>
      <c r="D85" s="11"/>
      <c r="E85" s="11"/>
      <c r="F85" s="57" t="s">
        <v>61</v>
      </c>
      <c r="G85" s="11"/>
      <c r="H85" s="72" t="s">
        <v>62</v>
      </c>
      <c r="I85" s="11"/>
      <c r="J85" s="57" t="s">
        <v>64</v>
      </c>
      <c r="K85" s="57" t="s">
        <v>61</v>
      </c>
      <c r="L85" s="57" t="s">
        <v>359</v>
      </c>
      <c r="M85" s="58"/>
      <c r="O85" s="56"/>
      <c r="P85" s="72" t="s">
        <v>102</v>
      </c>
      <c r="Q85" s="72" t="s">
        <v>103</v>
      </c>
      <c r="R85" s="72" t="s">
        <v>104</v>
      </c>
      <c r="S85" s="72" t="s">
        <v>105</v>
      </c>
      <c r="T85" s="72" t="s">
        <v>106</v>
      </c>
      <c r="U85" s="72" t="s">
        <v>107</v>
      </c>
      <c r="V85" s="72" t="s">
        <v>108</v>
      </c>
      <c r="W85" s="72" t="s">
        <v>109</v>
      </c>
      <c r="X85" s="72" t="s">
        <v>110</v>
      </c>
      <c r="Y85" s="72" t="s">
        <v>111</v>
      </c>
      <c r="Z85" s="72" t="s">
        <v>112</v>
      </c>
      <c r="AA85" s="72" t="s">
        <v>113</v>
      </c>
      <c r="AB85" s="73"/>
    </row>
    <row r="86" spans="2:29" ht="5.0999999999999996" customHeight="1" x14ac:dyDescent="0.25">
      <c r="B86" s="56"/>
      <c r="F86" s="64"/>
      <c r="H86" s="63"/>
      <c r="J86" s="64"/>
      <c r="K86" s="64"/>
      <c r="M86" s="58"/>
      <c r="O86" s="56"/>
      <c r="AB86" s="73"/>
    </row>
    <row r="87" spans="2:29" ht="15" customHeight="1" x14ac:dyDescent="0.25">
      <c r="B87" s="56"/>
      <c r="C87" s="524" t="s">
        <v>279</v>
      </c>
      <c r="D87" s="525"/>
      <c r="F87" s="64"/>
      <c r="H87" s="63"/>
      <c r="J87" s="64"/>
      <c r="K87" s="64"/>
      <c r="L87" s="18"/>
      <c r="M87" s="58"/>
      <c r="O87" s="56"/>
      <c r="P87" s="20"/>
      <c r="Q87" s="20"/>
      <c r="R87" s="20"/>
      <c r="S87" s="20"/>
      <c r="T87" s="20"/>
      <c r="U87" s="20"/>
      <c r="V87" s="20"/>
      <c r="W87" s="20"/>
      <c r="X87" s="20"/>
      <c r="Y87" s="20"/>
      <c r="Z87" s="20"/>
      <c r="AA87" s="20"/>
      <c r="AB87" s="73"/>
    </row>
    <row r="88" spans="2:29" ht="15" customHeight="1" x14ac:dyDescent="0.25">
      <c r="B88" s="56"/>
      <c r="C88" s="526" t="s">
        <v>48</v>
      </c>
      <c r="D88" s="526"/>
      <c r="F88" s="175">
        <v>1</v>
      </c>
      <c r="H88" s="190" t="s">
        <v>350</v>
      </c>
      <c r="J88" s="185">
        <v>0</v>
      </c>
      <c r="K88" s="88">
        <f>F88*J88</f>
        <v>0</v>
      </c>
      <c r="L88" s="18">
        <f t="shared" ref="L88:L89" si="9">K88*$K$6</f>
        <v>0</v>
      </c>
      <c r="M88" s="58"/>
      <c r="O88" s="56"/>
      <c r="P88" s="178">
        <v>0</v>
      </c>
      <c r="Q88" s="178">
        <v>0</v>
      </c>
      <c r="R88" s="178">
        <v>0</v>
      </c>
      <c r="S88" s="178">
        <v>0</v>
      </c>
      <c r="T88" s="178">
        <v>0</v>
      </c>
      <c r="U88" s="178">
        <v>0</v>
      </c>
      <c r="V88" s="178">
        <v>0</v>
      </c>
      <c r="W88" s="178">
        <v>0</v>
      </c>
      <c r="X88" s="178">
        <v>0</v>
      </c>
      <c r="Y88" s="178">
        <v>0</v>
      </c>
      <c r="Z88" s="178">
        <v>0</v>
      </c>
      <c r="AA88" s="178">
        <v>0</v>
      </c>
      <c r="AB88" s="16"/>
      <c r="AC88" s="45">
        <f>SUM(P88:AA88)</f>
        <v>0</v>
      </c>
    </row>
    <row r="89" spans="2:29" ht="15" customHeight="1" x14ac:dyDescent="0.25">
      <c r="B89" s="56"/>
      <c r="C89" s="191"/>
      <c r="D89" s="192" t="s">
        <v>94</v>
      </c>
      <c r="F89" s="175">
        <v>1</v>
      </c>
      <c r="H89" s="7" t="s">
        <v>4</v>
      </c>
      <c r="J89" s="185">
        <v>0</v>
      </c>
      <c r="K89" s="88">
        <f>F89*J89</f>
        <v>0</v>
      </c>
      <c r="L89" s="18">
        <f t="shared" si="9"/>
        <v>0</v>
      </c>
      <c r="M89" s="58"/>
      <c r="O89" s="56"/>
      <c r="P89" s="178">
        <v>0</v>
      </c>
      <c r="Q89" s="178">
        <v>0</v>
      </c>
      <c r="R89" s="178">
        <v>0</v>
      </c>
      <c r="S89" s="178">
        <v>0</v>
      </c>
      <c r="T89" s="178">
        <v>0</v>
      </c>
      <c r="U89" s="178">
        <v>0</v>
      </c>
      <c r="V89" s="178">
        <v>0</v>
      </c>
      <c r="W89" s="178">
        <v>0</v>
      </c>
      <c r="X89" s="178">
        <v>0</v>
      </c>
      <c r="Y89" s="178">
        <v>0</v>
      </c>
      <c r="Z89" s="178">
        <v>0</v>
      </c>
      <c r="AA89" s="178">
        <v>0</v>
      </c>
      <c r="AB89" s="16"/>
      <c r="AC89" s="45">
        <f>SUM(P89:AA89)</f>
        <v>0</v>
      </c>
    </row>
    <row r="90" spans="2:29" ht="15" customHeight="1" x14ac:dyDescent="0.25">
      <c r="B90" s="56"/>
      <c r="C90" s="524" t="s">
        <v>279</v>
      </c>
      <c r="D90" s="525"/>
      <c r="F90" s="64"/>
      <c r="H90" s="63"/>
      <c r="J90" s="64"/>
      <c r="K90" s="89"/>
      <c r="L90" s="89"/>
      <c r="M90" s="58"/>
      <c r="O90" s="56"/>
      <c r="P90" s="20"/>
      <c r="Q90" s="20"/>
      <c r="R90" s="20"/>
      <c r="S90" s="20"/>
      <c r="T90" s="20"/>
      <c r="U90" s="20"/>
      <c r="V90" s="20"/>
      <c r="W90" s="20"/>
      <c r="X90" s="20"/>
      <c r="Y90" s="20"/>
      <c r="Z90" s="20"/>
      <c r="AA90" s="20"/>
      <c r="AB90" s="16"/>
      <c r="AC90" s="45"/>
    </row>
    <row r="91" spans="2:29" ht="15" customHeight="1" x14ac:dyDescent="0.25">
      <c r="B91" s="56"/>
      <c r="C91" s="526" t="s">
        <v>48</v>
      </c>
      <c r="D91" s="526"/>
      <c r="F91" s="175">
        <v>1</v>
      </c>
      <c r="H91" s="190" t="s">
        <v>350</v>
      </c>
      <c r="J91" s="185">
        <v>0</v>
      </c>
      <c r="K91" s="88">
        <f>F91*J91</f>
        <v>0</v>
      </c>
      <c r="L91" s="18">
        <f t="shared" ref="L91:L92" si="10">K91*$K$6</f>
        <v>0</v>
      </c>
      <c r="M91" s="58"/>
      <c r="O91" s="56"/>
      <c r="P91" s="178">
        <v>0</v>
      </c>
      <c r="Q91" s="178">
        <v>0</v>
      </c>
      <c r="R91" s="178">
        <v>0</v>
      </c>
      <c r="S91" s="178">
        <v>0</v>
      </c>
      <c r="T91" s="178">
        <v>0</v>
      </c>
      <c r="U91" s="178">
        <v>0</v>
      </c>
      <c r="V91" s="178">
        <v>0</v>
      </c>
      <c r="W91" s="178">
        <v>0</v>
      </c>
      <c r="X91" s="178">
        <v>0</v>
      </c>
      <c r="Y91" s="178">
        <v>0</v>
      </c>
      <c r="Z91" s="178">
        <v>0</v>
      </c>
      <c r="AA91" s="178">
        <v>0</v>
      </c>
      <c r="AB91" s="16"/>
      <c r="AC91" s="45">
        <f>SUM(P91:AA91)</f>
        <v>0</v>
      </c>
    </row>
    <row r="92" spans="2:29" ht="15" customHeight="1" x14ac:dyDescent="0.25">
      <c r="B92" s="56"/>
      <c r="C92" s="191"/>
      <c r="D92" s="192" t="s">
        <v>94</v>
      </c>
      <c r="F92" s="175">
        <v>1</v>
      </c>
      <c r="H92" s="7" t="s">
        <v>4</v>
      </c>
      <c r="J92" s="185">
        <v>0</v>
      </c>
      <c r="K92" s="88">
        <f>F92*J92</f>
        <v>0</v>
      </c>
      <c r="L92" s="18">
        <f t="shared" si="10"/>
        <v>0</v>
      </c>
      <c r="M92" s="58"/>
      <c r="O92" s="56"/>
      <c r="P92" s="178">
        <v>0</v>
      </c>
      <c r="Q92" s="178">
        <v>0</v>
      </c>
      <c r="R92" s="178">
        <v>0</v>
      </c>
      <c r="S92" s="178">
        <v>0</v>
      </c>
      <c r="T92" s="178">
        <v>0</v>
      </c>
      <c r="U92" s="178">
        <v>0</v>
      </c>
      <c r="V92" s="178">
        <v>0</v>
      </c>
      <c r="W92" s="178">
        <v>0</v>
      </c>
      <c r="X92" s="178">
        <v>0</v>
      </c>
      <c r="Y92" s="178">
        <v>0</v>
      </c>
      <c r="Z92" s="178">
        <v>0</v>
      </c>
      <c r="AA92" s="178">
        <v>0</v>
      </c>
      <c r="AB92" s="16"/>
      <c r="AC92" s="45">
        <f>SUM(P92:AA92)</f>
        <v>0</v>
      </c>
    </row>
    <row r="93" spans="2:29" ht="15" customHeight="1" x14ac:dyDescent="0.25">
      <c r="B93" s="56"/>
      <c r="C93" s="524" t="s">
        <v>279</v>
      </c>
      <c r="D93" s="525"/>
      <c r="F93" s="64"/>
      <c r="H93" s="63"/>
      <c r="J93" s="64"/>
      <c r="K93" s="89"/>
      <c r="L93" s="89"/>
      <c r="M93" s="58"/>
      <c r="O93" s="56"/>
      <c r="P93" s="20"/>
      <c r="Q93" s="20"/>
      <c r="R93" s="20"/>
      <c r="S93" s="20"/>
      <c r="T93" s="20"/>
      <c r="U93" s="20"/>
      <c r="V93" s="20"/>
      <c r="W93" s="20"/>
      <c r="X93" s="20"/>
      <c r="Y93" s="20"/>
      <c r="Z93" s="20"/>
      <c r="AA93" s="20"/>
      <c r="AB93" s="16"/>
      <c r="AC93" s="45"/>
    </row>
    <row r="94" spans="2:29" ht="15" customHeight="1" x14ac:dyDescent="0.25">
      <c r="B94" s="56"/>
      <c r="C94" s="526" t="s">
        <v>48</v>
      </c>
      <c r="D94" s="526"/>
      <c r="F94" s="175">
        <v>1</v>
      </c>
      <c r="H94" s="190" t="s">
        <v>350</v>
      </c>
      <c r="J94" s="185">
        <v>0</v>
      </c>
      <c r="K94" s="88">
        <f>F94*J94</f>
        <v>0</v>
      </c>
      <c r="L94" s="18">
        <f t="shared" ref="L94:L95" si="11">K94*$K$6</f>
        <v>0</v>
      </c>
      <c r="M94" s="58"/>
      <c r="O94" s="56"/>
      <c r="P94" s="178">
        <v>0</v>
      </c>
      <c r="Q94" s="178">
        <v>0</v>
      </c>
      <c r="R94" s="178">
        <v>0</v>
      </c>
      <c r="S94" s="178">
        <v>0</v>
      </c>
      <c r="T94" s="178">
        <v>0</v>
      </c>
      <c r="U94" s="178">
        <v>0</v>
      </c>
      <c r="V94" s="178">
        <v>0</v>
      </c>
      <c r="W94" s="178">
        <v>0</v>
      </c>
      <c r="X94" s="178">
        <v>0</v>
      </c>
      <c r="Y94" s="178">
        <v>0</v>
      </c>
      <c r="Z94" s="178">
        <v>0</v>
      </c>
      <c r="AA94" s="178">
        <v>0</v>
      </c>
      <c r="AB94" s="16"/>
      <c r="AC94" s="45">
        <f>SUM(P94:AA94)</f>
        <v>0</v>
      </c>
    </row>
    <row r="95" spans="2:29" ht="15" customHeight="1" x14ac:dyDescent="0.25">
      <c r="B95" s="56"/>
      <c r="C95" s="191"/>
      <c r="D95" s="192" t="s">
        <v>94</v>
      </c>
      <c r="F95" s="175">
        <v>1</v>
      </c>
      <c r="H95" s="7" t="s">
        <v>4</v>
      </c>
      <c r="J95" s="185">
        <v>0</v>
      </c>
      <c r="K95" s="88">
        <f>F95*J95</f>
        <v>0</v>
      </c>
      <c r="L95" s="18">
        <f t="shared" si="11"/>
        <v>0</v>
      </c>
      <c r="M95" s="58"/>
      <c r="O95" s="56"/>
      <c r="P95" s="178">
        <v>0</v>
      </c>
      <c r="Q95" s="178">
        <v>0</v>
      </c>
      <c r="R95" s="178">
        <v>0</v>
      </c>
      <c r="S95" s="178">
        <v>0</v>
      </c>
      <c r="T95" s="178">
        <v>0</v>
      </c>
      <c r="U95" s="178">
        <v>0</v>
      </c>
      <c r="V95" s="178">
        <v>0</v>
      </c>
      <c r="W95" s="178">
        <v>0</v>
      </c>
      <c r="X95" s="178">
        <v>0</v>
      </c>
      <c r="Y95" s="178">
        <v>0</v>
      </c>
      <c r="Z95" s="178">
        <v>0</v>
      </c>
      <c r="AA95" s="178">
        <v>0</v>
      </c>
      <c r="AB95" s="16"/>
      <c r="AC95" s="45">
        <f t="shared" ref="AC95:AC98" si="12">SUM(P95:AA95)</f>
        <v>0</v>
      </c>
    </row>
    <row r="96" spans="2:29" ht="15" customHeight="1" x14ac:dyDescent="0.25">
      <c r="B96" s="56"/>
      <c r="C96" s="524" t="s">
        <v>279</v>
      </c>
      <c r="D96" s="525"/>
      <c r="F96" s="64"/>
      <c r="H96" s="63"/>
      <c r="J96" s="64"/>
      <c r="K96" s="89"/>
      <c r="L96" s="89"/>
      <c r="M96" s="58"/>
      <c r="O96" s="56"/>
      <c r="P96" s="20"/>
      <c r="Q96" s="20"/>
      <c r="R96" s="20"/>
      <c r="S96" s="20"/>
      <c r="T96" s="20"/>
      <c r="U96" s="20"/>
      <c r="V96" s="20"/>
      <c r="W96" s="20"/>
      <c r="X96" s="20"/>
      <c r="Y96" s="20"/>
      <c r="Z96" s="20"/>
      <c r="AA96" s="20"/>
      <c r="AB96" s="16"/>
      <c r="AC96" s="45"/>
    </row>
    <row r="97" spans="2:29" ht="15" customHeight="1" x14ac:dyDescent="0.25">
      <c r="B97" s="56"/>
      <c r="C97" s="526" t="s">
        <v>48</v>
      </c>
      <c r="D97" s="526"/>
      <c r="F97" s="175">
        <v>0</v>
      </c>
      <c r="H97" s="190" t="s">
        <v>350</v>
      </c>
      <c r="J97" s="185">
        <v>0</v>
      </c>
      <c r="K97" s="88">
        <f>F97*J97</f>
        <v>0</v>
      </c>
      <c r="L97" s="18">
        <f t="shared" ref="L97:L98" si="13">K97*$K$6</f>
        <v>0</v>
      </c>
      <c r="M97" s="58"/>
      <c r="O97" s="56"/>
      <c r="P97" s="178">
        <v>0</v>
      </c>
      <c r="Q97" s="178">
        <v>0</v>
      </c>
      <c r="R97" s="178">
        <v>0</v>
      </c>
      <c r="S97" s="178">
        <v>0</v>
      </c>
      <c r="T97" s="178">
        <v>0</v>
      </c>
      <c r="U97" s="178">
        <v>0</v>
      </c>
      <c r="V97" s="178">
        <v>0</v>
      </c>
      <c r="W97" s="178">
        <v>0</v>
      </c>
      <c r="X97" s="178">
        <v>0</v>
      </c>
      <c r="Y97" s="178">
        <v>0</v>
      </c>
      <c r="Z97" s="178">
        <v>0</v>
      </c>
      <c r="AA97" s="178">
        <v>0</v>
      </c>
      <c r="AB97" s="16"/>
      <c r="AC97" s="45">
        <f t="shared" si="12"/>
        <v>0</v>
      </c>
    </row>
    <row r="98" spans="2:29" ht="15" customHeight="1" x14ac:dyDescent="0.25">
      <c r="B98" s="56"/>
      <c r="C98" s="191"/>
      <c r="D98" s="192" t="s">
        <v>94</v>
      </c>
      <c r="F98" s="175">
        <v>0</v>
      </c>
      <c r="H98" s="7" t="s">
        <v>4</v>
      </c>
      <c r="J98" s="185">
        <v>0</v>
      </c>
      <c r="K98" s="88">
        <f>F98*J98</f>
        <v>0</v>
      </c>
      <c r="L98" s="18">
        <f t="shared" si="13"/>
        <v>0</v>
      </c>
      <c r="M98" s="58"/>
      <c r="O98" s="56"/>
      <c r="P98" s="178">
        <v>0</v>
      </c>
      <c r="Q98" s="178">
        <v>0</v>
      </c>
      <c r="R98" s="178">
        <v>0</v>
      </c>
      <c r="S98" s="178">
        <v>0</v>
      </c>
      <c r="T98" s="178">
        <v>0</v>
      </c>
      <c r="U98" s="178">
        <v>0</v>
      </c>
      <c r="V98" s="178">
        <v>0</v>
      </c>
      <c r="W98" s="178">
        <v>0</v>
      </c>
      <c r="X98" s="178">
        <v>0</v>
      </c>
      <c r="Y98" s="178">
        <v>0</v>
      </c>
      <c r="Z98" s="178">
        <v>0</v>
      </c>
      <c r="AA98" s="178">
        <v>0</v>
      </c>
      <c r="AB98" s="16"/>
      <c r="AC98" s="45">
        <f t="shared" si="12"/>
        <v>0</v>
      </c>
    </row>
    <row r="99" spans="2:29" ht="5.0999999999999996" customHeight="1" thickBot="1" x14ac:dyDescent="0.3">
      <c r="B99" s="56"/>
      <c r="C99" s="10"/>
      <c r="D99" s="10"/>
      <c r="E99" s="10"/>
      <c r="F99" s="10"/>
      <c r="G99" s="10"/>
      <c r="H99" s="10"/>
      <c r="I99" s="10"/>
      <c r="J99" s="10"/>
      <c r="K99" s="10"/>
      <c r="L99" s="10"/>
      <c r="M99" s="58"/>
      <c r="O99" s="59"/>
      <c r="P99" s="6"/>
      <c r="Q99" s="6"/>
      <c r="R99" s="6"/>
      <c r="S99" s="6"/>
      <c r="T99" s="6"/>
      <c r="U99" s="6"/>
      <c r="V99" s="6"/>
      <c r="W99" s="6"/>
      <c r="X99" s="6"/>
      <c r="Y99" s="6"/>
      <c r="Z99" s="6"/>
      <c r="AA99" s="6"/>
      <c r="AB99" s="60"/>
    </row>
    <row r="100" spans="2:29" ht="15" customHeight="1" thickTop="1" thickBot="1" x14ac:dyDescent="0.3">
      <c r="B100" s="59"/>
      <c r="C100" s="6" t="s">
        <v>76</v>
      </c>
      <c r="D100" s="6"/>
      <c r="E100" s="6"/>
      <c r="F100" s="6"/>
      <c r="G100" s="6"/>
      <c r="H100" s="6"/>
      <c r="I100" s="6"/>
      <c r="J100" s="6"/>
      <c r="K100" s="65">
        <f>SUM(K88:K99)</f>
        <v>0</v>
      </c>
      <c r="L100" s="99">
        <f>SUM(L88:L99)</f>
        <v>0</v>
      </c>
      <c r="M100" s="60"/>
    </row>
    <row r="102" spans="2:29" ht="15" customHeight="1" thickBot="1" x14ac:dyDescent="0.3">
      <c r="C102" s="2" t="s">
        <v>52</v>
      </c>
      <c r="D102" s="5"/>
    </row>
    <row r="103" spans="2:29" ht="15" customHeight="1" x14ac:dyDescent="0.25">
      <c r="B103" s="51"/>
      <c r="C103" s="52"/>
      <c r="D103" s="52"/>
      <c r="E103" s="52"/>
      <c r="F103" s="53" t="s">
        <v>60</v>
      </c>
      <c r="G103" s="52"/>
      <c r="H103" s="53"/>
      <c r="I103" s="52"/>
      <c r="J103" s="53" t="s">
        <v>63</v>
      </c>
      <c r="K103" s="53" t="s">
        <v>65</v>
      </c>
      <c r="L103" s="53" t="s">
        <v>358</v>
      </c>
      <c r="M103" s="55"/>
      <c r="O103" s="51"/>
      <c r="P103" s="528" t="s">
        <v>141</v>
      </c>
      <c r="Q103" s="528"/>
      <c r="R103" s="528"/>
      <c r="S103" s="528"/>
      <c r="T103" s="528"/>
      <c r="U103" s="528"/>
      <c r="V103" s="528"/>
      <c r="W103" s="528"/>
      <c r="X103" s="528"/>
      <c r="Y103" s="528"/>
      <c r="Z103" s="528"/>
      <c r="AA103" s="528"/>
      <c r="AB103" s="71"/>
    </row>
    <row r="104" spans="2:29" ht="15" customHeight="1" x14ac:dyDescent="0.25">
      <c r="B104" s="56"/>
      <c r="C104" s="11"/>
      <c r="D104" s="11"/>
      <c r="E104" s="11"/>
      <c r="F104" s="57" t="s">
        <v>61</v>
      </c>
      <c r="G104" s="11"/>
      <c r="H104" s="72" t="s">
        <v>62</v>
      </c>
      <c r="I104" s="11"/>
      <c r="J104" s="57" t="s">
        <v>64</v>
      </c>
      <c r="K104" s="57" t="s">
        <v>61</v>
      </c>
      <c r="L104" s="57" t="s">
        <v>359</v>
      </c>
      <c r="M104" s="58"/>
      <c r="O104" s="56"/>
      <c r="P104" s="72" t="s">
        <v>102</v>
      </c>
      <c r="Q104" s="72" t="s">
        <v>103</v>
      </c>
      <c r="R104" s="72" t="s">
        <v>104</v>
      </c>
      <c r="S104" s="72" t="s">
        <v>105</v>
      </c>
      <c r="T104" s="72" t="s">
        <v>106</v>
      </c>
      <c r="U104" s="72" t="s">
        <v>107</v>
      </c>
      <c r="V104" s="72" t="s">
        <v>108</v>
      </c>
      <c r="W104" s="72" t="s">
        <v>109</v>
      </c>
      <c r="X104" s="72" t="s">
        <v>110</v>
      </c>
      <c r="Y104" s="72" t="s">
        <v>111</v>
      </c>
      <c r="Z104" s="72" t="s">
        <v>112</v>
      </c>
      <c r="AA104" s="72" t="s">
        <v>113</v>
      </c>
      <c r="AB104" s="73"/>
    </row>
    <row r="105" spans="2:29" ht="5.0999999999999996" customHeight="1" x14ac:dyDescent="0.25">
      <c r="B105" s="56"/>
      <c r="F105" s="64"/>
      <c r="H105" s="63"/>
      <c r="J105" s="64"/>
      <c r="K105" s="64"/>
      <c r="M105" s="58"/>
      <c r="O105" s="56"/>
      <c r="AB105" s="73"/>
    </row>
    <row r="106" spans="2:29" ht="15" customHeight="1" x14ac:dyDescent="0.25">
      <c r="B106" s="56"/>
      <c r="C106" s="527" t="s">
        <v>465</v>
      </c>
      <c r="D106" s="527"/>
      <c r="K106" s="9">
        <f>Chemicals!AF22</f>
        <v>0</v>
      </c>
      <c r="L106" s="18">
        <f t="shared" ref="L106:L116" si="14">K106*$K$6</f>
        <v>0</v>
      </c>
      <c r="M106" s="58"/>
      <c r="O106" s="56"/>
      <c r="P106" s="178">
        <v>0</v>
      </c>
      <c r="Q106" s="178">
        <v>0</v>
      </c>
      <c r="R106" s="178">
        <v>0</v>
      </c>
      <c r="S106" s="178">
        <v>0</v>
      </c>
      <c r="T106" s="178">
        <v>0</v>
      </c>
      <c r="U106" s="178">
        <v>0</v>
      </c>
      <c r="V106" s="178">
        <v>0</v>
      </c>
      <c r="W106" s="178">
        <v>0</v>
      </c>
      <c r="X106" s="178">
        <v>0</v>
      </c>
      <c r="Y106" s="178">
        <v>0</v>
      </c>
      <c r="Z106" s="178">
        <v>0</v>
      </c>
      <c r="AA106" s="178">
        <v>0</v>
      </c>
      <c r="AB106" s="16"/>
      <c r="AC106" s="45">
        <f>SUM(P106:AA106)</f>
        <v>0</v>
      </c>
    </row>
    <row r="107" spans="2:29" ht="15" customHeight="1" x14ac:dyDescent="0.25">
      <c r="B107" s="56"/>
      <c r="C107" s="191"/>
      <c r="D107" s="192" t="s">
        <v>352</v>
      </c>
      <c r="K107" s="185">
        <v>0</v>
      </c>
      <c r="L107" s="18">
        <f t="shared" si="14"/>
        <v>0</v>
      </c>
      <c r="M107" s="58"/>
      <c r="O107" s="56"/>
      <c r="P107" s="178">
        <v>0</v>
      </c>
      <c r="Q107" s="178">
        <v>0</v>
      </c>
      <c r="R107" s="178">
        <v>0</v>
      </c>
      <c r="S107" s="178">
        <v>0</v>
      </c>
      <c r="T107" s="178">
        <v>0</v>
      </c>
      <c r="U107" s="178">
        <v>0</v>
      </c>
      <c r="V107" s="178">
        <v>0</v>
      </c>
      <c r="W107" s="178">
        <v>0</v>
      </c>
      <c r="X107" s="178">
        <v>0</v>
      </c>
      <c r="Y107" s="178">
        <v>0</v>
      </c>
      <c r="Z107" s="178">
        <v>0</v>
      </c>
      <c r="AA107" s="178">
        <v>0</v>
      </c>
      <c r="AB107" s="16"/>
      <c r="AC107" s="45">
        <f>SUM(P107:AA107)</f>
        <v>0</v>
      </c>
    </row>
    <row r="108" spans="2:29" ht="15" customHeight="1" x14ac:dyDescent="0.25">
      <c r="B108" s="56"/>
      <c r="C108" s="522"/>
      <c r="D108" s="522"/>
      <c r="F108" s="7"/>
      <c r="H108" s="193"/>
      <c r="J108" s="7"/>
      <c r="K108" s="9"/>
      <c r="L108" s="9"/>
      <c r="M108" s="58"/>
      <c r="O108" s="56"/>
      <c r="P108" s="78"/>
      <c r="Q108" s="78"/>
      <c r="R108" s="78"/>
      <c r="S108" s="78"/>
      <c r="T108" s="78"/>
      <c r="U108" s="78"/>
      <c r="V108" s="78"/>
      <c r="W108" s="78"/>
      <c r="X108" s="78"/>
      <c r="Y108" s="78"/>
      <c r="Z108" s="78"/>
      <c r="AA108" s="78"/>
      <c r="AB108" s="16"/>
      <c r="AC108" s="45"/>
    </row>
    <row r="109" spans="2:29" ht="15" customHeight="1" x14ac:dyDescent="0.25">
      <c r="B109" s="56"/>
      <c r="C109" s="527" t="s">
        <v>466</v>
      </c>
      <c r="D109" s="527"/>
      <c r="K109" s="9">
        <f>Chemicals!AF41</f>
        <v>0</v>
      </c>
      <c r="L109" s="18">
        <f t="shared" si="14"/>
        <v>0</v>
      </c>
      <c r="M109" s="58"/>
      <c r="O109" s="56"/>
      <c r="P109" s="178">
        <v>0</v>
      </c>
      <c r="Q109" s="178">
        <v>0</v>
      </c>
      <c r="R109" s="178">
        <v>0</v>
      </c>
      <c r="S109" s="178">
        <v>0</v>
      </c>
      <c r="T109" s="178">
        <v>0</v>
      </c>
      <c r="U109" s="178">
        <v>0</v>
      </c>
      <c r="V109" s="178">
        <v>0</v>
      </c>
      <c r="W109" s="178">
        <v>0</v>
      </c>
      <c r="X109" s="178">
        <v>0</v>
      </c>
      <c r="Y109" s="178">
        <v>0</v>
      </c>
      <c r="Z109" s="178">
        <v>0</v>
      </c>
      <c r="AA109" s="178">
        <v>0</v>
      </c>
      <c r="AB109" s="16"/>
      <c r="AC109" s="45">
        <f>SUM(P109:AA109)</f>
        <v>0</v>
      </c>
    </row>
    <row r="110" spans="2:29" ht="15" customHeight="1" x14ac:dyDescent="0.25">
      <c r="B110" s="56"/>
      <c r="C110" s="191"/>
      <c r="D110" s="192" t="s">
        <v>56</v>
      </c>
      <c r="K110" s="185">
        <v>0</v>
      </c>
      <c r="L110" s="18">
        <f t="shared" si="14"/>
        <v>0</v>
      </c>
      <c r="M110" s="58"/>
      <c r="O110" s="56"/>
      <c r="P110" s="178">
        <v>0</v>
      </c>
      <c r="Q110" s="178">
        <v>0</v>
      </c>
      <c r="R110" s="178">
        <v>0</v>
      </c>
      <c r="S110" s="178">
        <v>0</v>
      </c>
      <c r="T110" s="178">
        <v>0</v>
      </c>
      <c r="U110" s="178">
        <v>0</v>
      </c>
      <c r="V110" s="178">
        <v>0</v>
      </c>
      <c r="W110" s="178">
        <v>0</v>
      </c>
      <c r="X110" s="178">
        <v>0</v>
      </c>
      <c r="Y110" s="178">
        <v>0</v>
      </c>
      <c r="Z110" s="178">
        <v>0</v>
      </c>
      <c r="AA110" s="178">
        <v>0</v>
      </c>
      <c r="AB110" s="16"/>
      <c r="AC110" s="45">
        <f>SUM(P110:AA110)</f>
        <v>0</v>
      </c>
    </row>
    <row r="111" spans="2:29" ht="15" customHeight="1" x14ac:dyDescent="0.25">
      <c r="B111" s="56"/>
      <c r="C111" s="522"/>
      <c r="D111" s="522"/>
      <c r="F111" s="7"/>
      <c r="H111" s="193"/>
      <c r="J111" s="7"/>
      <c r="K111" s="9"/>
      <c r="L111" s="18"/>
      <c r="M111" s="58"/>
      <c r="O111" s="56"/>
      <c r="P111" s="78"/>
      <c r="Q111" s="78"/>
      <c r="R111" s="78"/>
      <c r="S111" s="78"/>
      <c r="T111" s="78"/>
      <c r="U111" s="78"/>
      <c r="V111" s="78"/>
      <c r="W111" s="78"/>
      <c r="X111" s="78"/>
      <c r="Y111" s="78"/>
      <c r="Z111" s="78"/>
      <c r="AA111" s="78"/>
      <c r="AB111" s="16"/>
      <c r="AC111" s="45"/>
    </row>
    <row r="112" spans="2:29" ht="15" customHeight="1" x14ac:dyDescent="0.25">
      <c r="B112" s="56"/>
      <c r="C112" s="527" t="s">
        <v>467</v>
      </c>
      <c r="D112" s="527"/>
      <c r="K112" s="9">
        <f>Chemicals!AF57</f>
        <v>0</v>
      </c>
      <c r="L112" s="18">
        <f t="shared" si="14"/>
        <v>0</v>
      </c>
      <c r="M112" s="58"/>
      <c r="O112" s="56"/>
      <c r="P112" s="178">
        <v>0</v>
      </c>
      <c r="Q112" s="178">
        <v>0</v>
      </c>
      <c r="R112" s="178">
        <v>0</v>
      </c>
      <c r="S112" s="178">
        <v>0</v>
      </c>
      <c r="T112" s="178">
        <v>0</v>
      </c>
      <c r="U112" s="178">
        <v>0</v>
      </c>
      <c r="V112" s="178">
        <v>0</v>
      </c>
      <c r="W112" s="178">
        <v>0</v>
      </c>
      <c r="X112" s="178">
        <v>0</v>
      </c>
      <c r="Y112" s="178">
        <v>0</v>
      </c>
      <c r="Z112" s="178">
        <v>0</v>
      </c>
      <c r="AA112" s="178">
        <v>0</v>
      </c>
      <c r="AB112" s="16"/>
      <c r="AC112" s="45">
        <f t="shared" ref="AC112:AC113" si="15">SUM(P112:AA112)</f>
        <v>0</v>
      </c>
    </row>
    <row r="113" spans="2:29" ht="15" customHeight="1" x14ac:dyDescent="0.25">
      <c r="B113" s="56"/>
      <c r="C113" s="191"/>
      <c r="D113" s="192" t="s">
        <v>56</v>
      </c>
      <c r="K113" s="185">
        <v>0</v>
      </c>
      <c r="L113" s="18">
        <f t="shared" si="14"/>
        <v>0</v>
      </c>
      <c r="M113" s="58"/>
      <c r="O113" s="56"/>
      <c r="P113" s="178">
        <v>0</v>
      </c>
      <c r="Q113" s="178">
        <v>0</v>
      </c>
      <c r="R113" s="178">
        <v>0</v>
      </c>
      <c r="S113" s="178">
        <v>0</v>
      </c>
      <c r="T113" s="178">
        <v>0</v>
      </c>
      <c r="U113" s="178">
        <v>0</v>
      </c>
      <c r="V113" s="178">
        <v>0</v>
      </c>
      <c r="W113" s="178">
        <v>0</v>
      </c>
      <c r="X113" s="178">
        <v>0</v>
      </c>
      <c r="Y113" s="178">
        <v>0</v>
      </c>
      <c r="Z113" s="178">
        <v>0</v>
      </c>
      <c r="AA113" s="178">
        <v>0</v>
      </c>
      <c r="AB113" s="16"/>
      <c r="AC113" s="45">
        <f t="shared" si="15"/>
        <v>0</v>
      </c>
    </row>
    <row r="114" spans="2:29" ht="15" customHeight="1" x14ac:dyDescent="0.25">
      <c r="B114" s="56"/>
      <c r="C114" s="522"/>
      <c r="D114" s="522"/>
      <c r="F114" s="7"/>
      <c r="H114" s="193"/>
      <c r="J114" s="7"/>
      <c r="K114" s="9"/>
      <c r="L114" s="18"/>
      <c r="M114" s="58"/>
      <c r="O114" s="56"/>
      <c r="P114" s="78"/>
      <c r="Q114" s="78"/>
      <c r="R114" s="78"/>
      <c r="S114" s="78"/>
      <c r="T114" s="78"/>
      <c r="U114" s="78"/>
      <c r="V114" s="78"/>
      <c r="W114" s="78"/>
      <c r="X114" s="78"/>
      <c r="Y114" s="78"/>
      <c r="Z114" s="78"/>
      <c r="AA114" s="78"/>
      <c r="AB114" s="16"/>
      <c r="AC114" s="45"/>
    </row>
    <row r="115" spans="2:29" ht="15" customHeight="1" x14ac:dyDescent="0.25">
      <c r="B115" s="56"/>
      <c r="C115" s="527" t="s">
        <v>468</v>
      </c>
      <c r="D115" s="527"/>
      <c r="K115" s="9">
        <f>Chemicals!AF73</f>
        <v>0</v>
      </c>
      <c r="L115" s="18">
        <f t="shared" si="14"/>
        <v>0</v>
      </c>
      <c r="M115" s="58"/>
      <c r="O115" s="56"/>
      <c r="P115" s="178">
        <v>0</v>
      </c>
      <c r="Q115" s="178">
        <v>0</v>
      </c>
      <c r="R115" s="178">
        <v>0</v>
      </c>
      <c r="S115" s="178">
        <v>0</v>
      </c>
      <c r="T115" s="178">
        <v>0</v>
      </c>
      <c r="U115" s="178">
        <v>0</v>
      </c>
      <c r="V115" s="178">
        <v>0</v>
      </c>
      <c r="W115" s="178">
        <v>0</v>
      </c>
      <c r="X115" s="178">
        <v>0</v>
      </c>
      <c r="Y115" s="178">
        <v>0</v>
      </c>
      <c r="Z115" s="178">
        <v>0</v>
      </c>
      <c r="AA115" s="178">
        <v>0</v>
      </c>
      <c r="AB115" s="16"/>
      <c r="AC115" s="45">
        <f t="shared" ref="AC115:AC116" si="16">SUM(P115:AA115)</f>
        <v>0</v>
      </c>
    </row>
    <row r="116" spans="2:29" ht="15" customHeight="1" x14ac:dyDescent="0.25">
      <c r="B116" s="56"/>
      <c r="C116" s="191"/>
      <c r="D116" s="192" t="s">
        <v>56</v>
      </c>
      <c r="K116" s="185">
        <v>0</v>
      </c>
      <c r="L116" s="18">
        <f t="shared" si="14"/>
        <v>0</v>
      </c>
      <c r="M116" s="58"/>
      <c r="O116" s="56"/>
      <c r="P116" s="178">
        <v>0</v>
      </c>
      <c r="Q116" s="178">
        <v>0</v>
      </c>
      <c r="R116" s="178">
        <v>0</v>
      </c>
      <c r="S116" s="178">
        <v>0</v>
      </c>
      <c r="T116" s="178">
        <v>0</v>
      </c>
      <c r="U116" s="178">
        <v>0</v>
      </c>
      <c r="V116" s="178">
        <v>0</v>
      </c>
      <c r="W116" s="178">
        <v>0</v>
      </c>
      <c r="X116" s="178">
        <v>0</v>
      </c>
      <c r="Y116" s="178">
        <v>0</v>
      </c>
      <c r="Z116" s="178">
        <v>0</v>
      </c>
      <c r="AA116" s="178">
        <v>0</v>
      </c>
      <c r="AB116" s="16"/>
      <c r="AC116" s="45">
        <f t="shared" si="16"/>
        <v>0</v>
      </c>
    </row>
    <row r="117" spans="2:29" ht="5.0999999999999996" customHeight="1" thickBot="1" x14ac:dyDescent="0.3">
      <c r="B117" s="56"/>
      <c r="C117" s="10"/>
      <c r="D117" s="10"/>
      <c r="E117" s="10"/>
      <c r="F117" s="66"/>
      <c r="G117" s="10"/>
      <c r="H117" s="67"/>
      <c r="I117" s="10"/>
      <c r="J117" s="68"/>
      <c r="K117" s="69"/>
      <c r="L117" s="69"/>
      <c r="M117" s="58"/>
      <c r="O117" s="59"/>
      <c r="P117" s="6"/>
      <c r="Q117" s="6"/>
      <c r="R117" s="6"/>
      <c r="S117" s="6"/>
      <c r="T117" s="6"/>
      <c r="U117" s="6"/>
      <c r="V117" s="6"/>
      <c r="W117" s="6"/>
      <c r="X117" s="6"/>
      <c r="Y117" s="6"/>
      <c r="Z117" s="6"/>
      <c r="AA117" s="6"/>
      <c r="AB117" s="60"/>
    </row>
    <row r="118" spans="2:29" ht="15" customHeight="1" thickTop="1" thickBot="1" x14ac:dyDescent="0.3">
      <c r="B118" s="59"/>
      <c r="C118" s="6" t="s">
        <v>76</v>
      </c>
      <c r="D118" s="6"/>
      <c r="E118" s="6"/>
      <c r="F118" s="6"/>
      <c r="G118" s="6"/>
      <c r="H118" s="6"/>
      <c r="I118" s="6"/>
      <c r="J118" s="6"/>
      <c r="K118" s="65">
        <f>SUM(K106:K117)</f>
        <v>0</v>
      </c>
      <c r="L118" s="65">
        <f>SUM(L106:L117)</f>
        <v>0</v>
      </c>
      <c r="M118" s="60"/>
    </row>
    <row r="119" spans="2:29" ht="15" customHeight="1" x14ac:dyDescent="0.25">
      <c r="F119" s="75"/>
      <c r="P119" s="75"/>
    </row>
    <row r="120" spans="2:29" ht="15" customHeight="1" thickBot="1" x14ac:dyDescent="0.3">
      <c r="C120" s="2" t="s">
        <v>68</v>
      </c>
      <c r="D120" s="5"/>
    </row>
    <row r="121" spans="2:29" ht="15" customHeight="1" x14ac:dyDescent="0.25">
      <c r="B121" s="51"/>
      <c r="C121" s="52"/>
      <c r="D121" s="52"/>
      <c r="E121" s="52"/>
      <c r="F121" s="53" t="s">
        <v>60</v>
      </c>
      <c r="G121" s="52"/>
      <c r="H121" s="53"/>
      <c r="I121" s="52"/>
      <c r="J121" s="53" t="s">
        <v>63</v>
      </c>
      <c r="K121" s="53" t="s">
        <v>65</v>
      </c>
      <c r="L121" s="53" t="s">
        <v>358</v>
      </c>
      <c r="M121" s="55"/>
      <c r="O121" s="51"/>
      <c r="P121" s="528" t="s">
        <v>141</v>
      </c>
      <c r="Q121" s="528"/>
      <c r="R121" s="528"/>
      <c r="S121" s="528"/>
      <c r="T121" s="528"/>
      <c r="U121" s="528"/>
      <c r="V121" s="528"/>
      <c r="W121" s="528"/>
      <c r="X121" s="528"/>
      <c r="Y121" s="528"/>
      <c r="Z121" s="528"/>
      <c r="AA121" s="528"/>
      <c r="AB121" s="71"/>
    </row>
    <row r="122" spans="2:29" ht="15" customHeight="1" x14ac:dyDescent="0.25">
      <c r="B122" s="56"/>
      <c r="C122" s="11"/>
      <c r="D122" s="11"/>
      <c r="E122" s="11"/>
      <c r="F122" s="57" t="s">
        <v>61</v>
      </c>
      <c r="G122" s="11"/>
      <c r="H122" s="72" t="s">
        <v>62</v>
      </c>
      <c r="I122" s="11"/>
      <c r="J122" s="57" t="s">
        <v>64</v>
      </c>
      <c r="K122" s="57" t="s">
        <v>61</v>
      </c>
      <c r="L122" s="57" t="s">
        <v>359</v>
      </c>
      <c r="M122" s="58"/>
      <c r="O122" s="56"/>
      <c r="P122" s="72" t="s">
        <v>102</v>
      </c>
      <c r="Q122" s="72" t="s">
        <v>103</v>
      </c>
      <c r="R122" s="72" t="s">
        <v>104</v>
      </c>
      <c r="S122" s="72" t="s">
        <v>105</v>
      </c>
      <c r="T122" s="72" t="s">
        <v>106</v>
      </c>
      <c r="U122" s="72" t="s">
        <v>107</v>
      </c>
      <c r="V122" s="72" t="s">
        <v>108</v>
      </c>
      <c r="W122" s="72" t="s">
        <v>109</v>
      </c>
      <c r="X122" s="72" t="s">
        <v>110</v>
      </c>
      <c r="Y122" s="72" t="s">
        <v>111</v>
      </c>
      <c r="Z122" s="72" t="s">
        <v>112</v>
      </c>
      <c r="AA122" s="72" t="s">
        <v>113</v>
      </c>
      <c r="AB122" s="73"/>
    </row>
    <row r="123" spans="2:29" ht="5.0999999999999996" customHeight="1" x14ac:dyDescent="0.25">
      <c r="B123" s="56"/>
      <c r="F123" s="64"/>
      <c r="H123" s="63"/>
      <c r="J123" s="64"/>
      <c r="K123" s="64"/>
      <c r="M123" s="58"/>
      <c r="O123" s="56"/>
      <c r="AB123" s="73"/>
    </row>
    <row r="124" spans="2:29" ht="15" customHeight="1" x14ac:dyDescent="0.25">
      <c r="B124" s="56"/>
      <c r="C124" s="526" t="s">
        <v>91</v>
      </c>
      <c r="D124" s="526"/>
      <c r="F124" s="175">
        <v>0</v>
      </c>
      <c r="H124" s="190" t="s">
        <v>355</v>
      </c>
      <c r="J124" s="185">
        <v>0</v>
      </c>
      <c r="K124" s="9">
        <f>F124*J124</f>
        <v>0</v>
      </c>
      <c r="L124" s="18">
        <f>K124*$K$6</f>
        <v>0</v>
      </c>
      <c r="M124" s="58"/>
      <c r="O124" s="56"/>
      <c r="P124" s="178">
        <v>0</v>
      </c>
      <c r="Q124" s="178">
        <v>0</v>
      </c>
      <c r="R124" s="178">
        <v>0</v>
      </c>
      <c r="S124" s="178">
        <v>0</v>
      </c>
      <c r="T124" s="178">
        <v>0</v>
      </c>
      <c r="U124" s="178">
        <v>0</v>
      </c>
      <c r="V124" s="178">
        <v>0</v>
      </c>
      <c r="W124" s="178">
        <v>0</v>
      </c>
      <c r="X124" s="178">
        <v>0</v>
      </c>
      <c r="Y124" s="178">
        <v>0</v>
      </c>
      <c r="Z124" s="178">
        <v>0</v>
      </c>
      <c r="AA124" s="178">
        <v>0</v>
      </c>
      <c r="AB124" s="16"/>
      <c r="AC124" s="45">
        <f>SUM(P124:AA124)</f>
        <v>0</v>
      </c>
    </row>
    <row r="125" spans="2:29" ht="15" customHeight="1" x14ac:dyDescent="0.25">
      <c r="B125" s="56"/>
      <c r="C125" s="526" t="s">
        <v>91</v>
      </c>
      <c r="D125" s="526"/>
      <c r="F125" s="175">
        <v>0</v>
      </c>
      <c r="H125" s="190" t="s">
        <v>355</v>
      </c>
      <c r="J125" s="185">
        <v>0</v>
      </c>
      <c r="K125" s="9">
        <f>F125*J125</f>
        <v>0</v>
      </c>
      <c r="L125" s="18">
        <f t="shared" ref="L125:L128" si="17">K125*$K$6</f>
        <v>0</v>
      </c>
      <c r="M125" s="58"/>
      <c r="O125" s="56"/>
      <c r="P125" s="178">
        <v>0</v>
      </c>
      <c r="Q125" s="178">
        <v>0</v>
      </c>
      <c r="R125" s="178">
        <v>0</v>
      </c>
      <c r="S125" s="178">
        <v>0</v>
      </c>
      <c r="T125" s="178">
        <v>0</v>
      </c>
      <c r="U125" s="178">
        <v>0</v>
      </c>
      <c r="V125" s="178">
        <v>0</v>
      </c>
      <c r="W125" s="178">
        <v>0</v>
      </c>
      <c r="X125" s="178">
        <v>0</v>
      </c>
      <c r="Y125" s="178">
        <v>0</v>
      </c>
      <c r="Z125" s="178">
        <v>0</v>
      </c>
      <c r="AA125" s="178">
        <v>0</v>
      </c>
      <c r="AB125" s="16"/>
      <c r="AC125" s="45">
        <f>SUM(P125:AA125)</f>
        <v>0</v>
      </c>
    </row>
    <row r="126" spans="2:29" ht="15" customHeight="1" x14ac:dyDescent="0.25">
      <c r="B126" s="56"/>
      <c r="C126" s="526" t="s">
        <v>91</v>
      </c>
      <c r="D126" s="526"/>
      <c r="F126" s="175">
        <v>0</v>
      </c>
      <c r="H126" s="190" t="s">
        <v>355</v>
      </c>
      <c r="J126" s="185">
        <v>0</v>
      </c>
      <c r="K126" s="9">
        <f>F126*J126</f>
        <v>0</v>
      </c>
      <c r="L126" s="18">
        <f t="shared" si="17"/>
        <v>0</v>
      </c>
      <c r="M126" s="58"/>
      <c r="O126" s="56"/>
      <c r="P126" s="178">
        <v>0</v>
      </c>
      <c r="Q126" s="178">
        <v>0</v>
      </c>
      <c r="R126" s="178">
        <v>0</v>
      </c>
      <c r="S126" s="178">
        <v>0</v>
      </c>
      <c r="T126" s="178">
        <v>0</v>
      </c>
      <c r="U126" s="178">
        <v>0</v>
      </c>
      <c r="V126" s="178">
        <v>0</v>
      </c>
      <c r="W126" s="178">
        <v>0</v>
      </c>
      <c r="X126" s="178">
        <v>0</v>
      </c>
      <c r="Y126" s="178">
        <v>0</v>
      </c>
      <c r="Z126" s="178">
        <v>0</v>
      </c>
      <c r="AA126" s="178">
        <v>0</v>
      </c>
      <c r="AB126" s="16"/>
      <c r="AC126" s="45">
        <f>SUM(P126:AA126)</f>
        <v>0</v>
      </c>
    </row>
    <row r="127" spans="2:29" ht="15" customHeight="1" x14ac:dyDescent="0.25">
      <c r="B127" s="56"/>
      <c r="C127" s="521" t="s">
        <v>41</v>
      </c>
      <c r="D127" s="521"/>
      <c r="F127" s="175">
        <v>0</v>
      </c>
      <c r="H127" s="190" t="s">
        <v>355</v>
      </c>
      <c r="J127" s="185">
        <v>0</v>
      </c>
      <c r="K127" s="9">
        <f>F127*J127</f>
        <v>0</v>
      </c>
      <c r="L127" s="18">
        <f t="shared" si="17"/>
        <v>0</v>
      </c>
      <c r="M127" s="58"/>
      <c r="O127" s="56"/>
      <c r="P127" s="178">
        <v>0</v>
      </c>
      <c r="Q127" s="178">
        <v>0</v>
      </c>
      <c r="R127" s="178">
        <v>0</v>
      </c>
      <c r="S127" s="178">
        <v>0</v>
      </c>
      <c r="T127" s="178">
        <v>0</v>
      </c>
      <c r="U127" s="178">
        <v>0</v>
      </c>
      <c r="V127" s="178">
        <v>0</v>
      </c>
      <c r="W127" s="178">
        <v>0</v>
      </c>
      <c r="X127" s="178">
        <v>0</v>
      </c>
      <c r="Y127" s="178">
        <v>0</v>
      </c>
      <c r="Z127" s="178">
        <v>0</v>
      </c>
      <c r="AA127" s="178">
        <v>0</v>
      </c>
      <c r="AB127" s="16"/>
      <c r="AC127" s="45">
        <f>SUM(P127:AA127)</f>
        <v>0</v>
      </c>
    </row>
    <row r="128" spans="2:29" ht="15" customHeight="1" x14ac:dyDescent="0.25">
      <c r="B128" s="56"/>
      <c r="C128" s="50" t="s">
        <v>201</v>
      </c>
      <c r="D128" s="50"/>
      <c r="F128" s="175">
        <v>0</v>
      </c>
      <c r="H128" s="7" t="s">
        <v>202</v>
      </c>
      <c r="J128" s="185">
        <v>0</v>
      </c>
      <c r="K128" s="9">
        <f>F128*J128</f>
        <v>0</v>
      </c>
      <c r="L128" s="18">
        <f t="shared" si="17"/>
        <v>0</v>
      </c>
      <c r="M128" s="58"/>
      <c r="O128" s="56"/>
      <c r="P128" s="178">
        <v>0</v>
      </c>
      <c r="Q128" s="178">
        <v>0</v>
      </c>
      <c r="R128" s="178">
        <v>0</v>
      </c>
      <c r="S128" s="178">
        <v>0</v>
      </c>
      <c r="T128" s="178">
        <v>0</v>
      </c>
      <c r="U128" s="178">
        <v>0</v>
      </c>
      <c r="V128" s="178">
        <v>0</v>
      </c>
      <c r="W128" s="178">
        <v>0</v>
      </c>
      <c r="X128" s="178">
        <v>0</v>
      </c>
      <c r="Y128" s="178">
        <v>0</v>
      </c>
      <c r="Z128" s="178">
        <v>0</v>
      </c>
      <c r="AA128" s="178">
        <v>0</v>
      </c>
      <c r="AB128" s="16"/>
      <c r="AC128" s="45">
        <f>SUM(P128:AA128)</f>
        <v>0</v>
      </c>
    </row>
    <row r="129" spans="2:34" ht="5.0999999999999996" customHeight="1" thickBot="1" x14ac:dyDescent="0.3">
      <c r="B129" s="56"/>
      <c r="C129" s="70"/>
      <c r="D129" s="70"/>
      <c r="E129" s="10"/>
      <c r="F129" s="66"/>
      <c r="G129" s="10"/>
      <c r="H129" s="67"/>
      <c r="I129" s="10"/>
      <c r="J129" s="68"/>
      <c r="K129" s="69"/>
      <c r="L129" s="69"/>
      <c r="M129" s="58"/>
      <c r="O129" s="59"/>
      <c r="P129" s="6"/>
      <c r="Q129" s="6"/>
      <c r="R129" s="6"/>
      <c r="S129" s="6"/>
      <c r="T129" s="6"/>
      <c r="U129" s="6"/>
      <c r="V129" s="6"/>
      <c r="W129" s="6"/>
      <c r="X129" s="6"/>
      <c r="Y129" s="6"/>
      <c r="Z129" s="6"/>
      <c r="AA129" s="6"/>
      <c r="AB129" s="60"/>
    </row>
    <row r="130" spans="2:34" ht="15" customHeight="1" thickTop="1" thickBot="1" x14ac:dyDescent="0.3">
      <c r="B130" s="59"/>
      <c r="C130" s="6" t="s">
        <v>76</v>
      </c>
      <c r="D130" s="6"/>
      <c r="E130" s="6"/>
      <c r="F130" s="6"/>
      <c r="G130" s="6"/>
      <c r="H130" s="6"/>
      <c r="I130" s="6"/>
      <c r="J130" s="6"/>
      <c r="K130" s="65">
        <f>SUM(K124:K129)</f>
        <v>0</v>
      </c>
      <c r="L130" s="99">
        <f>SUM(L124:L129)</f>
        <v>0</v>
      </c>
      <c r="M130" s="60"/>
    </row>
    <row r="131" spans="2:34" ht="15" customHeight="1" x14ac:dyDescent="0.25">
      <c r="AC131" s="4"/>
    </row>
    <row r="132" spans="2:34" ht="15" customHeight="1" thickBot="1" x14ac:dyDescent="0.3">
      <c r="C132" s="2" t="s">
        <v>292</v>
      </c>
      <c r="D132" s="2"/>
      <c r="AC132" s="4"/>
      <c r="AH132" s="44"/>
    </row>
    <row r="133" spans="2:34" ht="15" customHeight="1" x14ac:dyDescent="0.25">
      <c r="B133" s="51"/>
      <c r="C133" s="3"/>
      <c r="D133" s="3"/>
      <c r="E133" s="52"/>
      <c r="F133" s="52"/>
      <c r="G133" s="52"/>
      <c r="H133" s="52"/>
      <c r="I133" s="52"/>
      <c r="J133" s="52"/>
      <c r="K133" s="53" t="s">
        <v>65</v>
      </c>
      <c r="L133" s="53" t="s">
        <v>358</v>
      </c>
      <c r="M133" s="55"/>
      <c r="O133" s="51"/>
      <c r="P133" s="528" t="s">
        <v>141</v>
      </c>
      <c r="Q133" s="528"/>
      <c r="R133" s="528"/>
      <c r="S133" s="528"/>
      <c r="T133" s="528"/>
      <c r="U133" s="528"/>
      <c r="V133" s="528"/>
      <c r="W133" s="528"/>
      <c r="X133" s="528"/>
      <c r="Y133" s="528"/>
      <c r="Z133" s="528"/>
      <c r="AA133" s="528"/>
      <c r="AB133" s="71"/>
    </row>
    <row r="134" spans="2:34" ht="15" customHeight="1" x14ac:dyDescent="0.25">
      <c r="B134" s="56"/>
      <c r="C134" s="11"/>
      <c r="D134" s="11"/>
      <c r="E134" s="11"/>
      <c r="F134" s="11"/>
      <c r="G134" s="11"/>
      <c r="H134" s="11"/>
      <c r="I134" s="11"/>
      <c r="J134" s="11"/>
      <c r="K134" s="57" t="s">
        <v>61</v>
      </c>
      <c r="L134" s="57" t="s">
        <v>359</v>
      </c>
      <c r="M134" s="58"/>
      <c r="O134" s="56"/>
      <c r="P134" s="72" t="s">
        <v>102</v>
      </c>
      <c r="Q134" s="72" t="s">
        <v>103</v>
      </c>
      <c r="R134" s="72" t="s">
        <v>104</v>
      </c>
      <c r="S134" s="72" t="s">
        <v>105</v>
      </c>
      <c r="T134" s="72" t="s">
        <v>106</v>
      </c>
      <c r="U134" s="72" t="s">
        <v>107</v>
      </c>
      <c r="V134" s="72" t="s">
        <v>108</v>
      </c>
      <c r="W134" s="72" t="s">
        <v>109</v>
      </c>
      <c r="X134" s="72" t="s">
        <v>110</v>
      </c>
      <c r="Y134" s="72" t="s">
        <v>111</v>
      </c>
      <c r="Z134" s="72" t="s">
        <v>112</v>
      </c>
      <c r="AA134" s="72" t="s">
        <v>113</v>
      </c>
      <c r="AB134" s="73"/>
    </row>
    <row r="135" spans="2:34" ht="5.0999999999999996" customHeight="1" x14ac:dyDescent="0.25">
      <c r="B135" s="56"/>
      <c r="K135" s="64"/>
      <c r="M135" s="58"/>
      <c r="O135" s="56"/>
      <c r="AB135" s="73"/>
    </row>
    <row r="136" spans="2:34" ht="15" customHeight="1" x14ac:dyDescent="0.25">
      <c r="B136" s="56"/>
      <c r="C136" s="526" t="s">
        <v>294</v>
      </c>
      <c r="D136" s="526"/>
      <c r="K136" s="9">
        <f>IF(L37&gt;0,L136/$K$6,0)</f>
        <v>0</v>
      </c>
      <c r="L136" s="177">
        <v>0</v>
      </c>
      <c r="M136" s="58"/>
      <c r="O136" s="56"/>
      <c r="P136" s="178">
        <v>0</v>
      </c>
      <c r="Q136" s="178">
        <v>0</v>
      </c>
      <c r="R136" s="178">
        <v>0</v>
      </c>
      <c r="S136" s="178">
        <v>0</v>
      </c>
      <c r="T136" s="178">
        <v>0</v>
      </c>
      <c r="U136" s="178">
        <v>0</v>
      </c>
      <c r="V136" s="178">
        <v>0</v>
      </c>
      <c r="W136" s="178">
        <v>0</v>
      </c>
      <c r="X136" s="178">
        <v>0</v>
      </c>
      <c r="Y136" s="178">
        <v>0</v>
      </c>
      <c r="Z136" s="178">
        <v>0</v>
      </c>
      <c r="AA136" s="178">
        <v>0</v>
      </c>
      <c r="AB136" s="16"/>
      <c r="AC136" s="45">
        <f>SUM(P136:AA136)</f>
        <v>0</v>
      </c>
    </row>
    <row r="137" spans="2:34" ht="15" customHeight="1" x14ac:dyDescent="0.25">
      <c r="B137" s="56"/>
      <c r="C137" s="526" t="s">
        <v>294</v>
      </c>
      <c r="D137" s="526"/>
      <c r="K137" s="9">
        <f>IF(L38&gt;0,L137/$K$6,0)</f>
        <v>0</v>
      </c>
      <c r="L137" s="177">
        <v>0</v>
      </c>
      <c r="M137" s="58"/>
      <c r="O137" s="56"/>
      <c r="P137" s="178">
        <v>0</v>
      </c>
      <c r="Q137" s="178">
        <v>0</v>
      </c>
      <c r="R137" s="178">
        <v>0</v>
      </c>
      <c r="S137" s="178">
        <v>0</v>
      </c>
      <c r="T137" s="178">
        <v>0</v>
      </c>
      <c r="U137" s="178">
        <v>0</v>
      </c>
      <c r="V137" s="178">
        <v>0</v>
      </c>
      <c r="W137" s="178">
        <v>0</v>
      </c>
      <c r="X137" s="178">
        <v>0</v>
      </c>
      <c r="Y137" s="178">
        <v>0</v>
      </c>
      <c r="Z137" s="178">
        <v>0</v>
      </c>
      <c r="AA137" s="178">
        <v>0</v>
      </c>
      <c r="AB137" s="16"/>
      <c r="AC137" s="45">
        <f t="shared" ref="AC137:AC138" si="18">SUM(P137:AA137)</f>
        <v>0</v>
      </c>
    </row>
    <row r="138" spans="2:34" ht="15" customHeight="1" x14ac:dyDescent="0.25">
      <c r="B138" s="56"/>
      <c r="C138" s="4" t="s">
        <v>164</v>
      </c>
      <c r="K138" s="9">
        <f>IF(L39&gt;0,L138/$K$6,0)</f>
        <v>0</v>
      </c>
      <c r="L138" s="177">
        <v>0</v>
      </c>
      <c r="M138" s="58"/>
      <c r="O138" s="56"/>
      <c r="P138" s="178">
        <v>0</v>
      </c>
      <c r="Q138" s="178">
        <v>0</v>
      </c>
      <c r="R138" s="178">
        <v>0</v>
      </c>
      <c r="S138" s="178">
        <v>0</v>
      </c>
      <c r="T138" s="178">
        <v>0</v>
      </c>
      <c r="U138" s="178">
        <v>0</v>
      </c>
      <c r="V138" s="178">
        <v>0</v>
      </c>
      <c r="W138" s="178">
        <v>0</v>
      </c>
      <c r="X138" s="178">
        <v>0</v>
      </c>
      <c r="Y138" s="178">
        <v>0</v>
      </c>
      <c r="Z138" s="178">
        <v>0</v>
      </c>
      <c r="AA138" s="178">
        <v>0</v>
      </c>
      <c r="AB138" s="16"/>
      <c r="AC138" s="45">
        <f t="shared" si="18"/>
        <v>0</v>
      </c>
    </row>
    <row r="139" spans="2:34" ht="5.0999999999999996" customHeight="1" thickBot="1" x14ac:dyDescent="0.3">
      <c r="B139" s="56"/>
      <c r="C139" s="70"/>
      <c r="D139" s="70"/>
      <c r="E139" s="10"/>
      <c r="F139" s="66"/>
      <c r="G139" s="10"/>
      <c r="H139" s="67"/>
      <c r="I139" s="10"/>
      <c r="J139" s="68"/>
      <c r="K139" s="69"/>
      <c r="L139" s="69"/>
      <c r="M139" s="58"/>
      <c r="O139" s="59"/>
      <c r="P139" s="6"/>
      <c r="Q139" s="6"/>
      <c r="R139" s="6"/>
      <c r="S139" s="6"/>
      <c r="T139" s="6"/>
      <c r="U139" s="6"/>
      <c r="V139" s="6"/>
      <c r="W139" s="6"/>
      <c r="X139" s="6"/>
      <c r="Y139" s="6"/>
      <c r="Z139" s="6"/>
      <c r="AA139" s="6"/>
      <c r="AB139" s="60"/>
      <c r="AC139" s="4"/>
    </row>
    <row r="140" spans="2:34" ht="15" customHeight="1" thickTop="1" thickBot="1" x14ac:dyDescent="0.3">
      <c r="B140" s="59"/>
      <c r="C140" s="6" t="s">
        <v>76</v>
      </c>
      <c r="D140" s="6"/>
      <c r="E140" s="6"/>
      <c r="F140" s="6"/>
      <c r="G140" s="6"/>
      <c r="H140" s="6"/>
      <c r="I140" s="6"/>
      <c r="J140" s="6"/>
      <c r="K140" s="65">
        <f>SUM(K136:K139)</f>
        <v>0</v>
      </c>
      <c r="L140" s="99">
        <f>SUM(L136:L139)</f>
        <v>0</v>
      </c>
      <c r="M140" s="60"/>
      <c r="AC140" s="4"/>
    </row>
    <row r="142" spans="2:34" ht="15" customHeight="1" thickBot="1" x14ac:dyDescent="0.3">
      <c r="C142" s="2" t="s">
        <v>3</v>
      </c>
      <c r="D142" s="5"/>
    </row>
    <row r="143" spans="2:34" ht="15" customHeight="1" x14ac:dyDescent="0.25">
      <c r="B143" s="51"/>
      <c r="C143" s="52"/>
      <c r="D143" s="52"/>
      <c r="E143" s="52"/>
      <c r="F143" s="53" t="s">
        <v>60</v>
      </c>
      <c r="G143" s="52"/>
      <c r="H143" s="53"/>
      <c r="I143" s="52"/>
      <c r="J143" s="53" t="s">
        <v>63</v>
      </c>
      <c r="K143" s="53" t="s">
        <v>65</v>
      </c>
      <c r="L143" s="53" t="s">
        <v>358</v>
      </c>
      <c r="M143" s="55"/>
      <c r="O143" s="51"/>
      <c r="P143" s="528" t="s">
        <v>141</v>
      </c>
      <c r="Q143" s="528"/>
      <c r="R143" s="528"/>
      <c r="S143" s="528"/>
      <c r="T143" s="528"/>
      <c r="U143" s="528"/>
      <c r="V143" s="528"/>
      <c r="W143" s="528"/>
      <c r="X143" s="528"/>
      <c r="Y143" s="528"/>
      <c r="Z143" s="528"/>
      <c r="AA143" s="528"/>
      <c r="AB143" s="71"/>
    </row>
    <row r="144" spans="2:34" ht="15" customHeight="1" x14ac:dyDescent="0.25">
      <c r="B144" s="56"/>
      <c r="C144" s="11"/>
      <c r="D144" s="11"/>
      <c r="E144" s="11"/>
      <c r="F144" s="57" t="s">
        <v>61</v>
      </c>
      <c r="G144" s="11"/>
      <c r="H144" s="72" t="s">
        <v>62</v>
      </c>
      <c r="I144" s="11"/>
      <c r="J144" s="57" t="s">
        <v>64</v>
      </c>
      <c r="K144" s="57" t="s">
        <v>61</v>
      </c>
      <c r="L144" s="57" t="s">
        <v>359</v>
      </c>
      <c r="M144" s="58"/>
      <c r="O144" s="56"/>
      <c r="P144" s="72" t="s">
        <v>102</v>
      </c>
      <c r="Q144" s="72" t="s">
        <v>103</v>
      </c>
      <c r="R144" s="72" t="s">
        <v>104</v>
      </c>
      <c r="S144" s="72" t="s">
        <v>105</v>
      </c>
      <c r="T144" s="72" t="s">
        <v>106</v>
      </c>
      <c r="U144" s="72" t="s">
        <v>107</v>
      </c>
      <c r="V144" s="72" t="s">
        <v>108</v>
      </c>
      <c r="W144" s="72" t="s">
        <v>109</v>
      </c>
      <c r="X144" s="72" t="s">
        <v>110</v>
      </c>
      <c r="Y144" s="72" t="s">
        <v>111</v>
      </c>
      <c r="Z144" s="72" t="s">
        <v>112</v>
      </c>
      <c r="AA144" s="72" t="s">
        <v>113</v>
      </c>
      <c r="AB144" s="73"/>
    </row>
    <row r="145" spans="2:29" ht="5.0999999999999996" customHeight="1" x14ac:dyDescent="0.25">
      <c r="B145" s="56"/>
      <c r="F145" s="64"/>
      <c r="H145" s="63"/>
      <c r="J145" s="64"/>
      <c r="K145" s="64"/>
      <c r="M145" s="58"/>
      <c r="O145" s="56"/>
      <c r="AB145" s="73"/>
    </row>
    <row r="146" spans="2:29" ht="15" customHeight="1" x14ac:dyDescent="0.25">
      <c r="B146" s="56"/>
      <c r="C146" s="521" t="s">
        <v>361</v>
      </c>
      <c r="D146" s="521"/>
      <c r="F146" s="64"/>
      <c r="H146" s="63"/>
      <c r="J146" s="64"/>
      <c r="K146" s="185">
        <v>0</v>
      </c>
      <c r="L146" s="18">
        <f>K146*$K$6</f>
        <v>0</v>
      </c>
      <c r="M146" s="58"/>
      <c r="O146" s="56"/>
      <c r="P146" s="178">
        <v>0</v>
      </c>
      <c r="Q146" s="178">
        <v>0</v>
      </c>
      <c r="R146" s="178">
        <v>0</v>
      </c>
      <c r="S146" s="178">
        <v>0</v>
      </c>
      <c r="T146" s="178">
        <v>0</v>
      </c>
      <c r="U146" s="178">
        <v>0</v>
      </c>
      <c r="V146" s="178">
        <v>0</v>
      </c>
      <c r="W146" s="178">
        <v>0</v>
      </c>
      <c r="X146" s="178">
        <v>0</v>
      </c>
      <c r="Y146" s="178">
        <v>0</v>
      </c>
      <c r="Z146" s="178">
        <v>0</v>
      </c>
      <c r="AA146" s="178">
        <v>0</v>
      </c>
      <c r="AB146" s="16"/>
      <c r="AC146" s="45">
        <f>SUM(P146:AA146)</f>
        <v>0</v>
      </c>
    </row>
    <row r="147" spans="2:29" ht="15" customHeight="1" x14ac:dyDescent="0.25">
      <c r="B147" s="56"/>
      <c r="C147" s="521" t="s">
        <v>354</v>
      </c>
      <c r="D147" s="521"/>
      <c r="F147" s="175">
        <v>0</v>
      </c>
      <c r="H147" s="7" t="s">
        <v>75</v>
      </c>
      <c r="J147" s="185">
        <v>0</v>
      </c>
      <c r="K147" s="9">
        <f>F147*J147</f>
        <v>0</v>
      </c>
      <c r="L147" s="18">
        <f>K147*$K$6</f>
        <v>0</v>
      </c>
      <c r="M147" s="58"/>
      <c r="O147" s="56"/>
      <c r="P147" s="178">
        <v>0</v>
      </c>
      <c r="Q147" s="178">
        <v>0</v>
      </c>
      <c r="R147" s="178">
        <v>0</v>
      </c>
      <c r="S147" s="178">
        <v>0</v>
      </c>
      <c r="T147" s="178">
        <v>0</v>
      </c>
      <c r="U147" s="178">
        <v>0</v>
      </c>
      <c r="V147" s="178">
        <v>0</v>
      </c>
      <c r="W147" s="178">
        <v>0</v>
      </c>
      <c r="X147" s="178">
        <v>0</v>
      </c>
      <c r="Y147" s="178">
        <v>0</v>
      </c>
      <c r="Z147" s="178">
        <v>0</v>
      </c>
      <c r="AA147" s="178">
        <v>0</v>
      </c>
      <c r="AB147" s="16"/>
      <c r="AC147" s="45">
        <f>SUM(P147:AA147)</f>
        <v>0</v>
      </c>
    </row>
    <row r="148" spans="2:29" ht="15" customHeight="1" x14ac:dyDescent="0.25">
      <c r="B148" s="56"/>
      <c r="C148" s="521" t="s">
        <v>382</v>
      </c>
      <c r="D148" s="521"/>
      <c r="F148" s="544"/>
      <c r="G148" s="544"/>
      <c r="H148" s="544"/>
      <c r="K148" s="9">
        <f>IF(L49&gt;0,L148/$K$6,0)</f>
        <v>0</v>
      </c>
      <c r="L148" s="185">
        <v>0</v>
      </c>
      <c r="M148" s="58"/>
      <c r="O148" s="56"/>
      <c r="P148" s="178">
        <v>0</v>
      </c>
      <c r="Q148" s="178">
        <v>0</v>
      </c>
      <c r="R148" s="178">
        <v>0</v>
      </c>
      <c r="S148" s="178">
        <v>0</v>
      </c>
      <c r="T148" s="178">
        <v>0</v>
      </c>
      <c r="U148" s="178">
        <v>0</v>
      </c>
      <c r="V148" s="178">
        <v>0</v>
      </c>
      <c r="W148" s="178">
        <v>0</v>
      </c>
      <c r="X148" s="178">
        <v>0</v>
      </c>
      <c r="Y148" s="178">
        <v>0</v>
      </c>
      <c r="Z148" s="178">
        <v>0</v>
      </c>
      <c r="AA148" s="178">
        <v>0</v>
      </c>
      <c r="AB148" s="16"/>
      <c r="AC148" s="45">
        <f>SUM(P148:AA148)</f>
        <v>0</v>
      </c>
    </row>
    <row r="149" spans="2:29" ht="15" customHeight="1" x14ac:dyDescent="0.25">
      <c r="B149" s="56"/>
      <c r="C149" s="521" t="s">
        <v>356</v>
      </c>
      <c r="D149" s="521"/>
      <c r="F149" s="544"/>
      <c r="G149" s="544"/>
      <c r="H149" s="544"/>
      <c r="K149" s="9">
        <f>IF(L50&gt;0,L149/$K$6,0)</f>
        <v>0</v>
      </c>
      <c r="L149" s="185">
        <v>0</v>
      </c>
      <c r="M149" s="58"/>
      <c r="O149" s="56"/>
      <c r="P149" s="178">
        <v>0</v>
      </c>
      <c r="Q149" s="178">
        <v>0</v>
      </c>
      <c r="R149" s="178">
        <v>0</v>
      </c>
      <c r="S149" s="178">
        <v>0</v>
      </c>
      <c r="T149" s="178">
        <v>0</v>
      </c>
      <c r="U149" s="178">
        <v>0</v>
      </c>
      <c r="V149" s="178">
        <v>0</v>
      </c>
      <c r="W149" s="178">
        <v>0</v>
      </c>
      <c r="X149" s="178">
        <v>0</v>
      </c>
      <c r="Y149" s="178">
        <v>0</v>
      </c>
      <c r="Z149" s="178">
        <v>0</v>
      </c>
      <c r="AA149" s="178">
        <v>0</v>
      </c>
      <c r="AB149" s="16"/>
      <c r="AC149" s="45">
        <f>SUM(P149:AA149)</f>
        <v>0</v>
      </c>
    </row>
    <row r="150" spans="2:29" ht="15" customHeight="1" x14ac:dyDescent="0.25">
      <c r="B150" s="56"/>
      <c r="C150" s="542" t="s">
        <v>3</v>
      </c>
      <c r="D150" s="543"/>
      <c r="F150" s="175">
        <v>0</v>
      </c>
      <c r="H150" s="7" t="s">
        <v>75</v>
      </c>
      <c r="J150" s="185">
        <v>0</v>
      </c>
      <c r="K150" s="9">
        <f>F150*J150</f>
        <v>0</v>
      </c>
      <c r="L150" s="18">
        <f t="shared" ref="L150" si="19">K150*$K$6</f>
        <v>0</v>
      </c>
      <c r="M150" s="58"/>
      <c r="O150" s="56"/>
      <c r="P150" s="178">
        <v>0</v>
      </c>
      <c r="Q150" s="178">
        <v>0</v>
      </c>
      <c r="R150" s="178">
        <v>0</v>
      </c>
      <c r="S150" s="178">
        <v>0</v>
      </c>
      <c r="T150" s="178">
        <v>0</v>
      </c>
      <c r="U150" s="178">
        <v>0</v>
      </c>
      <c r="V150" s="178">
        <v>0</v>
      </c>
      <c r="W150" s="178">
        <v>0</v>
      </c>
      <c r="X150" s="178">
        <v>0</v>
      </c>
      <c r="Y150" s="178">
        <v>0</v>
      </c>
      <c r="Z150" s="178">
        <v>0</v>
      </c>
      <c r="AA150" s="178">
        <v>0</v>
      </c>
      <c r="AB150" s="16"/>
      <c r="AC150" s="45">
        <f>SUM(P150:AA150)</f>
        <v>0</v>
      </c>
    </row>
    <row r="151" spans="2:29" ht="5.0999999999999996" customHeight="1" thickBot="1" x14ac:dyDescent="0.3">
      <c r="B151" s="56"/>
      <c r="C151" s="70"/>
      <c r="D151" s="70"/>
      <c r="E151" s="10"/>
      <c r="F151" s="66"/>
      <c r="G151" s="10"/>
      <c r="H151" s="67"/>
      <c r="I151" s="10"/>
      <c r="J151" s="68"/>
      <c r="K151" s="69"/>
      <c r="L151" s="69"/>
      <c r="M151" s="58"/>
      <c r="O151" s="59"/>
      <c r="P151" s="6"/>
      <c r="Q151" s="6"/>
      <c r="R151" s="6"/>
      <c r="S151" s="6"/>
      <c r="T151" s="6"/>
      <c r="U151" s="6"/>
      <c r="V151" s="6"/>
      <c r="W151" s="6"/>
      <c r="X151" s="6"/>
      <c r="Y151" s="6"/>
      <c r="Z151" s="6"/>
      <c r="AA151" s="6"/>
      <c r="AB151" s="60"/>
    </row>
    <row r="152" spans="2:29" ht="15" customHeight="1" thickTop="1" thickBot="1" x14ac:dyDescent="0.3">
      <c r="B152" s="59"/>
      <c r="C152" s="6" t="s">
        <v>76</v>
      </c>
      <c r="D152" s="6"/>
      <c r="E152" s="6"/>
      <c r="F152" s="6"/>
      <c r="G152" s="6"/>
      <c r="H152" s="6"/>
      <c r="I152" s="6"/>
      <c r="J152" s="6"/>
      <c r="K152" s="65">
        <f>SUM(K147:K151)</f>
        <v>0</v>
      </c>
      <c r="L152" s="99">
        <f>SUM(L147:L151)</f>
        <v>0</v>
      </c>
      <c r="M152" s="60"/>
    </row>
    <row r="154" spans="2:29" ht="15" customHeight="1" x14ac:dyDescent="0.25">
      <c r="B154" s="514" t="s">
        <v>613</v>
      </c>
      <c r="C154" s="514"/>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c r="AA154" s="514"/>
      <c r="AB154" s="514"/>
    </row>
  </sheetData>
  <sheetProtection algorithmName="SHA-512" hashValue="6C45GTODh4Ado8idyk3bJayGmslLLS51pVnVT+p1Ags9mvepPL2o157NjZoc/eXaG6ndn8q6SJH4LQFKhEpRxQ==" saltValue="e9/qcUByZMRXzRKaLNuGIg==" spinCount="100000" sheet="1" objects="1" scenarios="1"/>
  <mergeCells count="60">
    <mergeCell ref="B154:AB154"/>
    <mergeCell ref="P121:AA121"/>
    <mergeCell ref="C124:D124"/>
    <mergeCell ref="C125:D125"/>
    <mergeCell ref="C150:D150"/>
    <mergeCell ref="C127:D127"/>
    <mergeCell ref="P133:AA133"/>
    <mergeCell ref="C136:D136"/>
    <mergeCell ref="C137:D137"/>
    <mergeCell ref="P143:AA143"/>
    <mergeCell ref="C146:D146"/>
    <mergeCell ref="C147:D147"/>
    <mergeCell ref="C148:D148"/>
    <mergeCell ref="F148:H148"/>
    <mergeCell ref="C149:D149"/>
    <mergeCell ref="F149:H149"/>
    <mergeCell ref="C126:D126"/>
    <mergeCell ref="C106:D106"/>
    <mergeCell ref="C108:D108"/>
    <mergeCell ref="C109:D109"/>
    <mergeCell ref="C111:D111"/>
    <mergeCell ref="C112:D112"/>
    <mergeCell ref="C114:D114"/>
    <mergeCell ref="C115:D115"/>
    <mergeCell ref="P63:AA63"/>
    <mergeCell ref="C64:D64"/>
    <mergeCell ref="C66:F66"/>
    <mergeCell ref="J66:K66"/>
    <mergeCell ref="P103:AA103"/>
    <mergeCell ref="J68:K68"/>
    <mergeCell ref="C80:D80"/>
    <mergeCell ref="P84:AA84"/>
    <mergeCell ref="C87:D87"/>
    <mergeCell ref="C88:D88"/>
    <mergeCell ref="C90:D90"/>
    <mergeCell ref="C91:D91"/>
    <mergeCell ref="C93:D93"/>
    <mergeCell ref="C94:D94"/>
    <mergeCell ref="C96:D96"/>
    <mergeCell ref="C97:D97"/>
    <mergeCell ref="P51:AA51"/>
    <mergeCell ref="C54:D54"/>
    <mergeCell ref="C55:D55"/>
    <mergeCell ref="C57:D57"/>
    <mergeCell ref="C58:D58"/>
    <mergeCell ref="C56:D56"/>
    <mergeCell ref="C43:D43"/>
    <mergeCell ref="C45:D45"/>
    <mergeCell ref="P40:AA40"/>
    <mergeCell ref="C2:F2"/>
    <mergeCell ref="X3:AB8"/>
    <mergeCell ref="H4:K4"/>
    <mergeCell ref="P10:AA10"/>
    <mergeCell ref="D23:E23"/>
    <mergeCell ref="P28:AA28"/>
    <mergeCell ref="C31:D31"/>
    <mergeCell ref="C32:D32"/>
    <mergeCell ref="C33:D33"/>
    <mergeCell ref="C34:D34"/>
    <mergeCell ref="C35:D35"/>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800-000000000000}">
          <x14:formula1>
            <xm:f>Data!$F$2:$F$16</xm:f>
          </x14:formula1>
          <xm:sqref>C54:D58 C31:C35</xm:sqref>
        </x14:dataValidation>
        <x14:dataValidation type="list" allowBlank="1" showInputMessage="1" showErrorMessage="1" xr:uid="{00000000-0002-0000-0800-000001000000}">
          <x14:formula1>
            <xm:f>Data!$F$20:$F$24</xm:f>
          </x14:formula1>
          <xm:sqref>D44 D46</xm:sqref>
        </x14:dataValidation>
        <x14:dataValidation type="list" allowBlank="1" showInputMessage="1" showErrorMessage="1" xr:uid="{00000000-0002-0000-0800-000002000000}">
          <x14:formula1>
            <xm:f>Data!$H$20:$H$24</xm:f>
          </x14:formula1>
          <xm:sqref>D89 D98 D92 D95</xm:sqref>
        </x14:dataValidation>
        <x14:dataValidation type="list" allowBlank="1" showInputMessage="1" showErrorMessage="1" xr:uid="{00000000-0002-0000-0800-000003000000}">
          <x14:formula1>
            <xm:f>Data!$L$20:$L$29</xm:f>
          </x14:formula1>
          <xm:sqref>H139 H129 H151 H124:H127 H21:H22 H14</xm:sqref>
        </x14:dataValidation>
        <x14:dataValidation type="list" allowBlank="1" showInputMessage="1" showErrorMessage="1" xr:uid="{00000000-0002-0000-0800-000004000000}">
          <x14:formula1>
            <xm:f>Data!$J$20:$J$23</xm:f>
          </x14:formula1>
          <xm:sqref>D107 D113 D110 D116</xm:sqref>
        </x14:dataValidation>
        <x14:dataValidation type="list" allowBlank="1" showInputMessage="1" showErrorMessage="1" xr:uid="{00000000-0002-0000-0800-000005000000}">
          <x14:formula1>
            <xm:f>Data!$F$28:$F$33</xm:f>
          </x14:formula1>
          <xm:sqref>H45 C45 C43 H43</xm:sqref>
        </x14:dataValidation>
        <x14:dataValidation type="list" allowBlank="1" showInputMessage="1" showErrorMessage="1" xr:uid="{00000000-0002-0000-0800-000006000000}">
          <x14:formula1>
            <xm:f>Data!$H$2:$H$11</xm:f>
          </x14:formula1>
          <xm:sqref>C88:D88 C97:D97 C94:D94 C91:D91</xm:sqref>
        </x14:dataValidation>
        <x14:dataValidation type="list" allowBlank="1" showInputMessage="1" showErrorMessage="1" xr:uid="{00000000-0002-0000-0800-000007000000}">
          <x14:formula1>
            <xm:f>Data!$H$28:$H$34</xm:f>
          </x14:formula1>
          <xm:sqref>H88 H91 H94 H97</xm:sqref>
        </x14:dataValidation>
        <x14:dataValidation type="list" allowBlank="1" showInputMessage="1" showErrorMessage="1" xr:uid="{00000000-0002-0000-0800-000008000000}">
          <x14:formula1>
            <xm:f>Data!$D$12:$D$17</xm:f>
          </x14:formula1>
          <xm:sqref>J68</xm:sqref>
        </x14:dataValidation>
        <x14:dataValidation type="list" allowBlank="1" showInputMessage="1" showErrorMessage="1" xr:uid="{00000000-0002-0000-0800-000009000000}">
          <x14:formula1>
            <xm:f>Data!$D$2:$D$6</xm:f>
          </x14:formula1>
          <xm:sqref>J66</xm:sqref>
        </x14:dataValidation>
        <x14:dataValidation type="list" allowBlank="1" showInputMessage="1" showErrorMessage="1" xr:uid="{00000000-0002-0000-0800-00000A000000}">
          <x14:formula1>
            <xm:f>Data!$L$2:$L$17</xm:f>
          </x14:formula1>
          <xm:sqref>C124:D126</xm:sqref>
        </x14:dataValidation>
        <x14:dataValidation type="list" allowBlank="1" showInputMessage="1" showErrorMessage="1" xr:uid="{00000000-0002-0000-0800-00000B000000}">
          <x14:formula1>
            <xm:f>Data!$P$31:$P$46</xm:f>
          </x14:formula1>
          <xm:sqref>C136:C137</xm:sqref>
        </x14:dataValidation>
        <x14:dataValidation type="list" allowBlank="1" showInputMessage="1" showErrorMessage="1" xr:uid="{00000000-0002-0000-0800-00000C000000}">
          <x14:formula1>
            <xm:f>Data!$B$2:$B$21</xm:f>
          </x14:formula1>
          <xm:sqref>D14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18</vt:i4>
      </vt:variant>
    </vt:vector>
  </HeadingPairs>
  <TitlesOfParts>
    <vt:vector size="40" baseType="lpstr">
      <vt:lpstr>Welcome</vt:lpstr>
      <vt:lpstr>Basic Information</vt:lpstr>
      <vt:lpstr>General</vt:lpstr>
      <vt:lpstr>Chemicals</vt:lpstr>
      <vt:lpstr>Crop 1 - Input</vt:lpstr>
      <vt:lpstr>Crop 1 - Budget</vt:lpstr>
      <vt:lpstr>Crop 2 - Input</vt:lpstr>
      <vt:lpstr>Crop 2 - Budget</vt:lpstr>
      <vt:lpstr>Crop 3 - Input</vt:lpstr>
      <vt:lpstr>Crop 3 - Budget</vt:lpstr>
      <vt:lpstr>Crop 4 - Input</vt:lpstr>
      <vt:lpstr>Crop 4 - Budget</vt:lpstr>
      <vt:lpstr>Crop 5 - Input</vt:lpstr>
      <vt:lpstr>Crop 5 - Budget</vt:lpstr>
      <vt:lpstr>Breeding LS - Input</vt:lpstr>
      <vt:lpstr>Breeding LS - Budget</vt:lpstr>
      <vt:lpstr>Grazing LS - Input</vt:lpstr>
      <vt:lpstr>Grazing LS - Budget</vt:lpstr>
      <vt:lpstr>Feeding LS - Input</vt:lpstr>
      <vt:lpstr>Feeding LS - Budget</vt:lpstr>
      <vt:lpstr>Cash Flow Statement</vt:lpstr>
      <vt:lpstr>Data</vt:lpstr>
      <vt:lpstr>'Basic Information'!Print_Area</vt:lpstr>
      <vt:lpstr>'Breeding LS - Budget'!Print_Area</vt:lpstr>
      <vt:lpstr>'Breeding LS - Input'!Print_Area</vt:lpstr>
      <vt:lpstr>'Cash Flow Statement'!Print_Area</vt:lpstr>
      <vt:lpstr>Chemicals!Print_Area</vt:lpstr>
      <vt:lpstr>'Crop 1 - Budget'!Print_Area</vt:lpstr>
      <vt:lpstr>'Crop 1 - Input'!Print_Area</vt:lpstr>
      <vt:lpstr>'Crop 2 - Budget'!Print_Area</vt:lpstr>
      <vt:lpstr>'Crop 3 - Budget'!Print_Area</vt:lpstr>
      <vt:lpstr>'Crop 4 - Budget'!Print_Area</vt:lpstr>
      <vt:lpstr>'Crop 5 - Budget'!Print_Area</vt:lpstr>
      <vt:lpstr>'Feeding LS - Budget'!Print_Area</vt:lpstr>
      <vt:lpstr>'Feeding LS - Input'!Print_Area</vt:lpstr>
      <vt:lpstr>General!Print_Area</vt:lpstr>
      <vt:lpstr>'Grazing LS - Budget'!Print_Area</vt:lpstr>
      <vt:lpstr>'Grazing LS - Input'!Print_Area</vt:lpstr>
      <vt:lpstr>Welcome!Print_Area</vt:lpstr>
      <vt:lpstr>'Cash Flow Statement'!Print_Titles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Tranel,Jeffrey</cp:lastModifiedBy>
  <cp:lastPrinted>2023-09-28T17:05:52Z</cp:lastPrinted>
  <dcterms:created xsi:type="dcterms:W3CDTF">2015-09-28T06:16:37Z</dcterms:created>
  <dcterms:modified xsi:type="dcterms:W3CDTF">2026-03-10T16:02:17Z</dcterms:modified>
</cp:coreProperties>
</file>