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D:\2024_11_07\003 - ABM\ABM Notes - Decision Tools - Enterprise Budgets\Risk - Production\"/>
    </mc:Choice>
  </mc:AlternateContent>
  <xr:revisionPtr revIDLastSave="0" documentId="13_ncr:1_{35AA977A-22CA-45B6-84E2-1531CA3B1403}" xr6:coauthVersionLast="47" xr6:coauthVersionMax="47" xr10:uidLastSave="{00000000-0000-0000-0000-000000000000}"/>
  <bookViews>
    <workbookView xWindow="-120" yWindow="-120" windowWidth="29040" windowHeight="15720" xr2:uid="{00000000-000D-0000-FFFF-FFFF00000000}"/>
  </bookViews>
  <sheets>
    <sheet name="Welcome &amp; Results" sheetId="12" r:id="rId1"/>
    <sheet name="Data Input" sheetId="11" r:id="rId2"/>
  </sheets>
  <definedNames>
    <definedName name="_xlnm.Print_Area" localSheetId="1">'Data Input'!$B$2:$R$34</definedName>
    <definedName name="_xlnm.Print_Area" localSheetId="0">'Welcome &amp; Results'!$B$2:$L$20</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1" l="1"/>
  <c r="D13" i="12"/>
  <c r="K12" i="12"/>
  <c r="J12" i="12" s="1"/>
  <c r="AB12" i="11"/>
  <c r="AB11" i="11"/>
  <c r="AB10" i="11"/>
  <c r="AB9" i="11"/>
  <c r="AB8" i="11"/>
  <c r="AA8" i="11"/>
  <c r="AB7" i="11"/>
  <c r="AA7" i="11"/>
  <c r="AB6" i="11"/>
  <c r="AA6" i="11"/>
  <c r="K15" i="12"/>
  <c r="J15" i="12" s="1"/>
  <c r="K13" i="12"/>
  <c r="E8" i="12"/>
  <c r="E7" i="12"/>
  <c r="D18" i="11"/>
  <c r="D12" i="11"/>
  <c r="K11" i="12" s="1"/>
  <c r="K17" i="12" l="1"/>
  <c r="J17" i="12" s="1"/>
  <c r="E13" i="12"/>
  <c r="K14" i="12"/>
  <c r="J14" i="12" s="1"/>
  <c r="J13" i="12"/>
  <c r="J11" i="12"/>
  <c r="K16" i="12" l="1"/>
  <c r="J16" i="12" s="1"/>
  <c r="K19" i="12" l="1"/>
  <c r="J19" i="12" s="1"/>
  <c r="D12" i="12" s="1"/>
  <c r="D15" i="12" l="1"/>
  <c r="E15" i="12" s="1"/>
  <c r="E12" i="12"/>
</calcChain>
</file>

<file path=xl/sharedStrings.xml><?xml version="1.0" encoding="utf-8"?>
<sst xmlns="http://schemas.openxmlformats.org/spreadsheetml/2006/main" count="83" uniqueCount="75">
  <si>
    <t>Average Weight (lbs)</t>
  </si>
  <si>
    <t>Years of Use</t>
  </si>
  <si>
    <t>Labor</t>
  </si>
  <si>
    <t>Overhead</t>
  </si>
  <si>
    <t>Other</t>
  </si>
  <si>
    <t>Hay Ration 1</t>
  </si>
  <si>
    <t>Hay Ration 2</t>
  </si>
  <si>
    <t>Supplement</t>
  </si>
  <si>
    <t xml:space="preserve">PRICE  </t>
  </si>
  <si>
    <t xml:space="preserve">($/ton)  </t>
  </si>
  <si>
    <t xml:space="preserve">TIME  </t>
  </si>
  <si>
    <t xml:space="preserve">(days)  </t>
  </si>
  <si>
    <t xml:space="preserve">QUANTITY  </t>
  </si>
  <si>
    <t xml:space="preserve">(lbs/hd/day)  </t>
  </si>
  <si>
    <t>Grain</t>
  </si>
  <si>
    <t>Salt and Minerals</t>
  </si>
  <si>
    <t>BREEDING COSTS</t>
  </si>
  <si>
    <t>Number of Bulls Needed (head)</t>
  </si>
  <si>
    <t>Bull Cost</t>
  </si>
  <si>
    <t xml:space="preserve">PER HEIFER  </t>
  </si>
  <si>
    <t>Average Weight (lbs/head)</t>
  </si>
  <si>
    <t>Average Price (per lb)</t>
  </si>
  <si>
    <t>Animals Sold (head)</t>
  </si>
  <si>
    <t xml:space="preserve">($/hd/day)  </t>
  </si>
  <si>
    <t xml:space="preserve">($/aum)  </t>
  </si>
  <si>
    <t>Pasture 1</t>
  </si>
  <si>
    <t>Pasture 2</t>
  </si>
  <si>
    <t>Pasture 3</t>
  </si>
  <si>
    <t xml:space="preserve">TOTAL  </t>
  </si>
  <si>
    <t>Artificial Insemination (cost per heifer)</t>
  </si>
  <si>
    <t>Average Price (per bull)</t>
  </si>
  <si>
    <t>COST</t>
  </si>
  <si>
    <t>Vet &amp; Medicine</t>
  </si>
  <si>
    <t>Other (total)</t>
  </si>
  <si>
    <t>HEAD</t>
  </si>
  <si>
    <t>(number)</t>
  </si>
  <si>
    <t>Fencing</t>
  </si>
  <si>
    <t>REPLACEMENT HEIFERS</t>
  </si>
  <si>
    <t>Number of Replacement Heifers Needed? (head)</t>
  </si>
  <si>
    <t>How many heifers will you retain or "keep back" for potential replacement heifers? (head)</t>
  </si>
  <si>
    <t>Beginning Value Per Head</t>
  </si>
  <si>
    <t>Value Per Culled Heifer</t>
  </si>
  <si>
    <t>What is the interest rate for borrowed operating money?</t>
  </si>
  <si>
    <t>INSTRUCTIONS</t>
  </si>
  <si>
    <t>Annual Bull Costs ($/bull)</t>
  </si>
  <si>
    <t>Beginning Cost of Heifers</t>
  </si>
  <si>
    <t xml:space="preserve">ENTERING HERD  </t>
  </si>
  <si>
    <t>+ Breeding Costs</t>
  </si>
  <si>
    <t>+ Pasture Costs</t>
  </si>
  <si>
    <t>+ Non-Pasture Feed Costs</t>
  </si>
  <si>
    <t>+ Other Costs</t>
  </si>
  <si>
    <t>+ Interest Costs</t>
  </si>
  <si>
    <t>- Sale of Culled Heifers</t>
  </si>
  <si>
    <t xml:space="preserve">      </t>
  </si>
  <si>
    <t>Number of pregnant replacement heifers needed?</t>
  </si>
  <si>
    <t xml:space="preserve">NEEDED  </t>
  </si>
  <si>
    <t>Number of heifers to be retained - "kept back"?</t>
  </si>
  <si>
    <t>PASTURE &amp; FEED COSTS - For Heifers</t>
  </si>
  <si>
    <t>NON-PASTURE FEED COSTS - For Heifers</t>
  </si>
  <si>
    <t>OTHER COSTS - For Heifers</t>
  </si>
  <si>
    <t>Sale of Culled Raised Heifers</t>
  </si>
  <si>
    <t>What Will it Cost to Buy a Bred Replacement Heifer? ($/head)</t>
  </si>
  <si>
    <t>Cost of raising a bred replacement heifer is:</t>
  </si>
  <si>
    <t>Cost to buy a bred replacement heifer is:</t>
  </si>
  <si>
    <t>SUMMARY OF EXPENSES for RAISED REPLACEMENT HEIFERS</t>
  </si>
  <si>
    <t>A critical factor in the profitability of a beef cattle enterprise is the costs of replacement females. This ABM Decision Tool is designed to help beef cattle producers compare the costs of:  ( 1) retaining ownership of raised heifer calves from weaning until pregnant and determined to enter the herd, and ( 2) purchasing pregnant replacement heifers. The point in time for the comparison is weaning of the second year. You will have retained ownership of the raised heifers for one year and purchased replacement heifers at that time.</t>
  </si>
  <si>
    <r>
      <t xml:space="preserve">          If it costs more to raised replacement heifers, the "Advantage" will be a negative number and be displayed in </t>
    </r>
    <r>
      <rPr>
        <b/>
        <i/>
        <sz val="11"/>
        <color rgb="FFFF0000"/>
        <rFont val="Calibri"/>
        <family val="2"/>
        <scheme val="minor"/>
      </rPr>
      <t>RED</t>
    </r>
    <r>
      <rPr>
        <i/>
        <sz val="11"/>
        <color theme="1"/>
        <rFont val="Calibri"/>
        <family val="2"/>
        <scheme val="minor"/>
      </rPr>
      <t xml:space="preserve">. 
         If it cost less to raise replacement heifers, the "Advantage" will be a positive number and displayed in </t>
    </r>
    <r>
      <rPr>
        <b/>
        <i/>
        <sz val="11"/>
        <color rgb="FF009900"/>
        <rFont val="Calibri"/>
        <family val="2"/>
        <scheme val="minor"/>
      </rPr>
      <t>GREEN</t>
    </r>
    <r>
      <rPr>
        <i/>
        <sz val="11"/>
        <color theme="1"/>
        <rFont val="Calibri"/>
        <family val="2"/>
        <scheme val="minor"/>
      </rPr>
      <t>.</t>
    </r>
  </si>
  <si>
    <t>Costs of Raising 
     Replacement Heifers</t>
  </si>
  <si>
    <r>
      <rPr>
        <i/>
        <u/>
        <sz val="11"/>
        <color theme="1"/>
        <rFont val="Calibri"/>
        <family val="2"/>
        <scheme val="minor"/>
      </rPr>
      <t>Replacement Heifers</t>
    </r>
    <r>
      <rPr>
        <i/>
        <sz val="11"/>
        <color theme="1"/>
        <rFont val="Calibri"/>
        <family val="2"/>
        <scheme val="minor"/>
      </rPr>
      <t xml:space="preserve">
     Enter the number of replacement heifers (head of animals) needed to enter the herd in one year as pregnant heifers.
     Enter the average weight (in pounds) and average price (dollars per pound) for the heifers kept for potential replacement femailes. The weight and price would be the same as if you sold the heifers.
     Enter the number of heifers you will retain or "keep back" as replacement heifers. It is common for a producer to retain ownership of more heifers than needed as replacements. This practice allows the producer to cull some heifers due to not getting pregnant, lacking desireable conformation, illness, being wild, etc. </t>
    </r>
    <r>
      <rPr>
        <i/>
        <sz val="11"/>
        <color rgb="FFFF0000"/>
        <rFont val="Calibri"/>
        <family val="2"/>
        <scheme val="minor"/>
      </rPr>
      <t>It is assumed all culled heifers are culled and sold at the end (time when retained heifers enter the herd)</t>
    </r>
    <r>
      <rPr>
        <i/>
        <sz val="11"/>
        <color theme="1"/>
        <rFont val="Calibri"/>
        <family val="2"/>
        <scheme val="minor"/>
      </rPr>
      <t xml:space="preserve">. There is not death loss.
     Enter the total cost per head to purchase a bred replacement heifer.
</t>
    </r>
    <r>
      <rPr>
        <i/>
        <u/>
        <sz val="11"/>
        <color theme="1"/>
        <rFont val="Calibri"/>
        <family val="2"/>
        <scheme val="minor"/>
      </rPr>
      <t>Breeding Costs</t>
    </r>
    <r>
      <rPr>
        <i/>
        <sz val="11"/>
        <color theme="1"/>
        <rFont val="Calibri"/>
        <family val="2"/>
        <scheme val="minor"/>
      </rPr>
      <t xml:space="preserve">
     The number of bulls will be greater if the heifers are bred via natural service or artificial insemination. Enter the number of bulls needed, average price ($/bull), and average number of years the bulls will be in service. Enter the annual costs to keep and maintain a bull. Enter all costs for artificial insemination (semen, technician, supplies, etc.) on a per heifer basis.
</t>
    </r>
    <r>
      <rPr>
        <i/>
        <u/>
        <sz val="11"/>
        <color theme="1"/>
        <rFont val="Calibri"/>
        <family val="2"/>
        <scheme val="minor"/>
      </rPr>
      <t>Pasture</t>
    </r>
    <r>
      <rPr>
        <i/>
        <sz val="11"/>
        <color theme="1"/>
        <rFont val="Calibri"/>
        <family val="2"/>
        <scheme val="minor"/>
      </rPr>
      <t xml:space="preserve">
     Information may be entered for the heifers grazing on a maximum of three different pastures (including stubble). Enter the number of head and days the heifers on a particular pasture. Also enter the cost on either a dollars per head per day or a dollars per animila unit month basis. It is assumed that one retained replacement heifer equates to 0.75 aum. </t>
    </r>
    <r>
      <rPr>
        <i/>
        <sz val="11"/>
        <color rgb="FFFF0000"/>
        <rFont val="Calibri"/>
        <family val="2"/>
        <scheme val="minor"/>
      </rPr>
      <t>Do not enter the cost for both for the same pasture.</t>
    </r>
    <r>
      <rPr>
        <i/>
        <sz val="11"/>
        <rFont val="Calibri"/>
        <family val="2"/>
        <scheme val="minor"/>
      </rPr>
      <t xml:space="preserve">
</t>
    </r>
    <r>
      <rPr>
        <i/>
        <u/>
        <sz val="11"/>
        <rFont val="Calibri"/>
        <family val="2"/>
        <scheme val="minor"/>
      </rPr>
      <t>Non-Pasture Feed Costs</t>
    </r>
    <r>
      <rPr>
        <i/>
        <sz val="11"/>
        <rFont val="Calibri"/>
        <family val="2"/>
        <scheme val="minor"/>
      </rPr>
      <t xml:space="preserve">
     Enter the number of days the heifers consume each feed type, the quantity of feed consumed (per pound per head per day), and the cost of each feed type on a dollars per ton basis.
     For "Other", enter the total cost for all heifers during the year (from weaning through the time they will be consider bred replacement heifers).
</t>
    </r>
    <r>
      <rPr>
        <i/>
        <u/>
        <sz val="11"/>
        <rFont val="Calibri"/>
        <family val="2"/>
        <scheme val="minor"/>
      </rPr>
      <t>Other Costs</t>
    </r>
    <r>
      <rPr>
        <i/>
        <sz val="11"/>
        <rFont val="Calibri"/>
        <family val="2"/>
        <scheme val="minor"/>
      </rPr>
      <t xml:space="preserve">
     Enter the total annual cost associated with all heifers retained for each cost listed. Fencing is typically purchased in one year and used for a number of years. Fencing costs can be estimated by dividing total purchase costs by the number of years the fencing will be used.
     Overhead costs are significant for most producers. Ignoring (not entering) overhead costs will cause a false outcome in total costs for any enterprise.</t>
    </r>
    <r>
      <rPr>
        <i/>
        <sz val="11"/>
        <color theme="1"/>
        <rFont val="Calibri"/>
        <family val="2"/>
        <scheme val="minor"/>
      </rPr>
      <t xml:space="preserve">
     Enter the interest rate being charged against borrowed operating monies. Enter an interest rate even if the money used to cover the costs of running the heifers is not borrowed.</t>
    </r>
  </si>
  <si>
    <t>These costs shold be entered as total annual costs for all heifers.</t>
  </si>
  <si>
    <t xml:space="preserve">Advantage of Raising Replacement Heifers          </t>
  </si>
  <si>
    <t>The information presented in this decision aid serves only as a guide. It does not replace  the knowledge and information available from your tax professional, banker, and other persons knowledgeable of your business.</t>
  </si>
  <si>
    <r>
      <t xml:space="preserve">Authors:  
</t>
    </r>
    <r>
      <rPr>
        <sz val="12"/>
        <color theme="1"/>
        <rFont val="Calibri"/>
        <family val="2"/>
        <scheme val="minor"/>
      </rPr>
      <t xml:space="preserve">    Jeffrey E. Tranel and Jenny Beiermann
    Agricultural and Business Management Economists
    Colorado State University 
    htpps://ABM.extension.colostate.edu</t>
    </r>
    <r>
      <rPr>
        <sz val="11"/>
        <color theme="1"/>
        <rFont val="Calibri"/>
        <family val="2"/>
        <scheme val="minor"/>
      </rPr>
      <t xml:space="preserve">
</t>
    </r>
  </si>
  <si>
    <r>
      <t xml:space="preserve">Buying verses Raising Replacement Heifers, </t>
    </r>
    <r>
      <rPr>
        <b/>
        <sz val="11"/>
        <color rgb="FF006600"/>
        <rFont val="Comic Sans MS"/>
        <family val="4"/>
      </rPr>
      <t>v2601</t>
    </r>
  </si>
  <si>
    <t>Beginning Value of Raised Heifers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</si>
</sst>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28" x14ac:knownFonts="1">
    <font>
      <sz val="11"/>
      <color theme="1"/>
      <name val="Calibri"/>
      <family val="2"/>
      <scheme val="minor"/>
    </font>
    <font>
      <sz val="11"/>
      <color theme="1"/>
      <name val="Calibri"/>
      <family val="2"/>
      <scheme val="minor"/>
    </font>
    <font>
      <sz val="10"/>
      <name val="Arial"/>
      <family val="2"/>
    </font>
    <font>
      <b/>
      <sz val="16"/>
      <color rgb="FF006600"/>
      <name val="Comic Sans MS"/>
      <family val="4"/>
    </font>
    <font>
      <sz val="11"/>
      <name val="Calibri"/>
      <family val="2"/>
      <scheme val="minor"/>
    </font>
    <font>
      <b/>
      <sz val="14"/>
      <color theme="0"/>
      <name val="Calibri"/>
      <family val="2"/>
      <scheme val="minor"/>
    </font>
    <font>
      <sz val="12"/>
      <name val="Calibri"/>
      <family val="2"/>
      <scheme val="minor"/>
    </font>
    <font>
      <sz val="12"/>
      <color rgb="FF0000FF"/>
      <name val="Calibri"/>
      <family val="2"/>
      <scheme val="minor"/>
    </font>
    <font>
      <b/>
      <sz val="11"/>
      <color rgb="FF006600"/>
      <name val="Comic Sans MS"/>
      <family val="4"/>
    </font>
    <font>
      <sz val="12"/>
      <color theme="1"/>
      <name val="Calibri"/>
      <family val="2"/>
      <scheme val="minor"/>
    </font>
    <font>
      <sz val="12"/>
      <name val="Arial"/>
      <family val="2"/>
    </font>
    <font>
      <b/>
      <sz val="12"/>
      <color theme="1"/>
      <name val="Calibri"/>
      <family val="2"/>
      <scheme val="minor"/>
    </font>
    <font>
      <b/>
      <sz val="14"/>
      <name val="Calibri"/>
      <family val="2"/>
      <scheme val="minor"/>
    </font>
    <font>
      <b/>
      <sz val="12"/>
      <color theme="1"/>
      <name val="Arial"/>
      <family val="2"/>
    </font>
    <font>
      <sz val="12"/>
      <color rgb="FF0000FF"/>
      <name val="Calibri"/>
      <family val="2"/>
    </font>
    <font>
      <i/>
      <sz val="11"/>
      <name val="Calibri"/>
      <family val="2"/>
      <scheme val="minor"/>
    </font>
    <font>
      <b/>
      <sz val="14"/>
      <color theme="1"/>
      <name val="Calibri"/>
      <family val="2"/>
      <scheme val="minor"/>
    </font>
    <font>
      <b/>
      <sz val="12"/>
      <name val="Calibri"/>
      <family val="2"/>
      <scheme val="minor"/>
    </font>
    <font>
      <b/>
      <sz val="12"/>
      <color theme="0"/>
      <name val="Calibri"/>
      <family val="2"/>
      <scheme val="minor"/>
    </font>
    <font>
      <i/>
      <sz val="12"/>
      <color theme="1"/>
      <name val="Calibri"/>
      <family val="2"/>
      <scheme val="minor"/>
    </font>
    <font>
      <i/>
      <sz val="11"/>
      <color theme="1"/>
      <name val="Calibri"/>
      <family val="2"/>
      <scheme val="minor"/>
    </font>
    <font>
      <i/>
      <u/>
      <sz val="11"/>
      <color theme="1"/>
      <name val="Calibri"/>
      <family val="2"/>
      <scheme val="minor"/>
    </font>
    <font>
      <i/>
      <sz val="11"/>
      <color rgb="FFFF0000"/>
      <name val="Calibri"/>
      <family val="2"/>
      <scheme val="minor"/>
    </font>
    <font>
      <i/>
      <u/>
      <sz val="11"/>
      <name val="Calibri"/>
      <family val="2"/>
      <scheme val="minor"/>
    </font>
    <font>
      <sz val="14"/>
      <color theme="1"/>
      <name val="Calibri"/>
      <family val="2"/>
      <scheme val="minor"/>
    </font>
    <font>
      <b/>
      <i/>
      <sz val="11"/>
      <color rgb="FFFF0000"/>
      <name val="Calibri"/>
      <family val="2"/>
      <scheme val="minor"/>
    </font>
    <font>
      <sz val="14"/>
      <name val="Calibri"/>
      <family val="2"/>
      <scheme val="minor"/>
    </font>
    <font>
      <b/>
      <i/>
      <sz val="11"/>
      <color rgb="FF009900"/>
      <name val="Calibri"/>
      <family val="2"/>
      <scheme val="minor"/>
    </font>
  </fonts>
  <fills count="13">
    <fill>
      <patternFill patternType="none"/>
    </fill>
    <fill>
      <patternFill patternType="gray125"/>
    </fill>
    <fill>
      <patternFill patternType="solid">
        <fgColor rgb="FFFFFFCC"/>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00FFFF"/>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6"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thin">
        <color indexed="64"/>
      </bottom>
      <diagonal/>
    </border>
    <border>
      <left style="mediumDashed">
        <color rgb="FF0000FF"/>
      </left>
      <right/>
      <top style="mediumDashed">
        <color rgb="FF0000FF"/>
      </top>
      <bottom/>
      <diagonal/>
    </border>
    <border>
      <left/>
      <right/>
      <top style="mediumDashed">
        <color rgb="FF0000FF"/>
      </top>
      <bottom/>
      <diagonal/>
    </border>
    <border>
      <left/>
      <right style="mediumDashed">
        <color rgb="FF0000FF"/>
      </right>
      <top style="mediumDashed">
        <color rgb="FF0000FF"/>
      </top>
      <bottom/>
      <diagonal/>
    </border>
    <border>
      <left style="mediumDashed">
        <color rgb="FF0000FF"/>
      </left>
      <right/>
      <top/>
      <bottom/>
      <diagonal/>
    </border>
    <border>
      <left/>
      <right style="mediumDashed">
        <color rgb="FF0000FF"/>
      </right>
      <top/>
      <bottom/>
      <diagonal/>
    </border>
    <border>
      <left style="mediumDashed">
        <color rgb="FF0000FF"/>
      </left>
      <right/>
      <top/>
      <bottom style="mediumDashed">
        <color rgb="FF0000FF"/>
      </bottom>
      <diagonal/>
    </border>
    <border>
      <left/>
      <right/>
      <top/>
      <bottom style="mediumDashed">
        <color rgb="FF0000FF"/>
      </bottom>
      <diagonal/>
    </border>
    <border>
      <left/>
      <right style="mediumDashed">
        <color rgb="FF0000FF"/>
      </right>
      <top/>
      <bottom style="mediumDashed">
        <color rgb="FF0000FF"/>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179">
    <xf numFmtId="0" fontId="0" fillId="0" borderId="0" xfId="0"/>
    <xf numFmtId="0" fontId="9" fillId="0" borderId="10" xfId="0" applyFont="1" applyBorder="1" applyAlignment="1">
      <alignment vertical="center"/>
    </xf>
    <xf numFmtId="40" fontId="7" fillId="2" borderId="1" xfId="0" applyNumberFormat="1" applyFont="1" applyFill="1" applyBorder="1" applyAlignment="1" applyProtection="1">
      <alignment horizontal="right" vertical="center"/>
      <protection locked="0"/>
    </xf>
    <xf numFmtId="38" fontId="7" fillId="2" borderId="1" xfId="0" applyNumberFormat="1" applyFont="1" applyFill="1" applyBorder="1" applyAlignment="1" applyProtection="1">
      <alignment horizontal="right" vertical="center"/>
      <protection locked="0"/>
    </xf>
    <xf numFmtId="38" fontId="7" fillId="2" borderId="1" xfId="1" applyNumberFormat="1" applyFont="1" applyFill="1" applyBorder="1" applyAlignment="1" applyProtection="1">
      <alignment horizontal="right" vertical="center"/>
      <protection locked="0"/>
    </xf>
    <xf numFmtId="6" fontId="7" fillId="2" borderId="1" xfId="0" applyNumberFormat="1" applyFont="1" applyFill="1" applyBorder="1" applyAlignment="1" applyProtection="1">
      <alignment horizontal="right" vertical="center"/>
      <protection locked="0"/>
    </xf>
    <xf numFmtId="6" fontId="7" fillId="2" borderId="1" xfId="1" applyNumberFormat="1" applyFont="1" applyFill="1" applyBorder="1" applyAlignment="1" applyProtection="1">
      <alignment horizontal="right" vertical="center"/>
      <protection locked="0"/>
    </xf>
    <xf numFmtId="8" fontId="7" fillId="2" borderId="1" xfId="0" applyNumberFormat="1" applyFont="1" applyFill="1" applyBorder="1" applyAlignment="1" applyProtection="1">
      <alignment horizontal="right" vertical="center"/>
      <protection locked="0"/>
    </xf>
    <xf numFmtId="38" fontId="14" fillId="2" borderId="1" xfId="0" applyNumberFormat="1" applyFont="1" applyFill="1" applyBorder="1" applyAlignment="1" applyProtection="1">
      <alignment horizontal="center" vertical="center"/>
      <protection locked="0"/>
    </xf>
    <xf numFmtId="0" fontId="9" fillId="0" borderId="0" xfId="0" applyFont="1" applyAlignment="1">
      <alignment vertical="center"/>
    </xf>
    <xf numFmtId="0" fontId="7" fillId="2" borderId="1" xfId="3" applyFont="1" applyFill="1" applyBorder="1" applyAlignment="1" applyProtection="1">
      <alignment horizontal="center" vertical="center" wrapText="1"/>
      <protection locked="0"/>
    </xf>
    <xf numFmtId="38" fontId="7" fillId="2" borderId="1" xfId="0" applyNumberFormat="1" applyFont="1" applyFill="1" applyBorder="1" applyAlignment="1" applyProtection="1">
      <alignment horizontal="center" vertical="center"/>
      <protection locked="0"/>
    </xf>
    <xf numFmtId="0" fontId="0" fillId="0" borderId="10" xfId="0" applyBorder="1" applyAlignment="1">
      <alignment horizontal="right"/>
    </xf>
    <xf numFmtId="38" fontId="7" fillId="2" borderId="1" xfId="0" applyNumberFormat="1" applyFont="1" applyFill="1" applyBorder="1" applyAlignment="1" applyProtection="1">
      <alignment vertical="center"/>
      <protection locked="0"/>
    </xf>
    <xf numFmtId="0" fontId="0" fillId="0" borderId="3" xfId="0" applyBorder="1"/>
    <xf numFmtId="0" fontId="0" fillId="0" borderId="4" xfId="0" applyBorder="1"/>
    <xf numFmtId="0" fontId="0" fillId="0" borderId="4" xfId="0" applyBorder="1" applyAlignment="1">
      <alignment horizontal="right"/>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6" fontId="5" fillId="8" borderId="1" xfId="3" applyNumberFormat="1" applyFont="1" applyFill="1" applyBorder="1" applyAlignment="1">
      <alignment vertical="center"/>
    </xf>
    <xf numFmtId="0" fontId="0" fillId="4" borderId="3" xfId="0" applyFill="1" applyBorder="1"/>
    <xf numFmtId="0" fontId="0" fillId="4" borderId="4" xfId="0" applyFill="1" applyBorder="1"/>
    <xf numFmtId="0" fontId="0" fillId="4" borderId="4" xfId="0" applyFill="1" applyBorder="1" applyAlignment="1">
      <alignment horizontal="right"/>
    </xf>
    <xf numFmtId="0" fontId="0" fillId="4" borderId="5" xfId="0" applyFill="1" applyBorder="1"/>
    <xf numFmtId="0" fontId="0" fillId="4" borderId="6" xfId="0" applyFill="1" applyBorder="1"/>
    <xf numFmtId="0" fontId="0" fillId="4" borderId="0" xfId="0" applyFill="1"/>
    <xf numFmtId="0" fontId="0" fillId="4" borderId="10" xfId="0" applyFill="1" applyBorder="1" applyAlignment="1">
      <alignment horizontal="right"/>
    </xf>
    <xf numFmtId="0" fontId="0" fillId="4" borderId="7" xfId="0" applyFill="1" applyBorder="1"/>
    <xf numFmtId="0" fontId="24" fillId="4" borderId="0" xfId="0" applyFont="1" applyFill="1" applyAlignment="1">
      <alignment vertical="center"/>
    </xf>
    <xf numFmtId="0" fontId="0" fillId="4" borderId="8" xfId="0" applyFill="1" applyBorder="1"/>
    <xf numFmtId="0" fontId="0" fillId="4" borderId="2" xfId="0" applyFill="1" applyBorder="1"/>
    <xf numFmtId="6" fontId="24" fillId="4" borderId="0" xfId="0" applyNumberFormat="1" applyFont="1" applyFill="1"/>
    <xf numFmtId="0" fontId="0" fillId="4" borderId="9" xfId="0" applyFill="1" applyBorder="1"/>
    <xf numFmtId="0" fontId="4" fillId="12" borderId="3" xfId="0" applyFont="1" applyFill="1" applyBorder="1"/>
    <xf numFmtId="0" fontId="4" fillId="12" borderId="4" xfId="0" applyFont="1" applyFill="1" applyBorder="1"/>
    <xf numFmtId="0" fontId="4" fillId="12" borderId="5" xfId="0" applyFont="1" applyFill="1" applyBorder="1"/>
    <xf numFmtId="0" fontId="4" fillId="12" borderId="6" xfId="0" applyFont="1" applyFill="1" applyBorder="1"/>
    <xf numFmtId="0" fontId="26" fillId="12" borderId="0" xfId="0" applyFont="1" applyFill="1" applyAlignment="1">
      <alignment horizontal="left"/>
    </xf>
    <xf numFmtId="0" fontId="26" fillId="12" borderId="0" xfId="0" applyFont="1" applyFill="1"/>
    <xf numFmtId="38" fontId="26" fillId="12" borderId="0" xfId="0" applyNumberFormat="1" applyFont="1" applyFill="1" applyAlignment="1">
      <alignment vertical="center"/>
    </xf>
    <xf numFmtId="0" fontId="4" fillId="12" borderId="7" xfId="0" applyFont="1" applyFill="1" applyBorder="1"/>
    <xf numFmtId="0" fontId="26" fillId="12" borderId="0" xfId="0" applyFont="1" applyFill="1" applyAlignment="1">
      <alignment horizontal="left" vertical="center"/>
    </xf>
    <xf numFmtId="0" fontId="4" fillId="12" borderId="8" xfId="0" applyFont="1" applyFill="1" applyBorder="1"/>
    <xf numFmtId="0" fontId="4" fillId="12" borderId="2" xfId="0" applyFont="1" applyFill="1" applyBorder="1"/>
    <xf numFmtId="0" fontId="4" fillId="12" borderId="9" xfId="0" applyFont="1" applyFill="1" applyBorder="1"/>
    <xf numFmtId="0" fontId="16" fillId="0" borderId="0" xfId="0" applyFont="1" applyAlignment="1">
      <alignment vertical="center"/>
    </xf>
    <xf numFmtId="0" fontId="11" fillId="0" borderId="0" xfId="0" applyFont="1" applyAlignment="1">
      <alignment horizontal="center" vertical="center"/>
    </xf>
    <xf numFmtId="0" fontId="16" fillId="0" borderId="0" xfId="0" applyFont="1" applyAlignment="1">
      <alignment horizontal="left" vertical="center"/>
    </xf>
    <xf numFmtId="0" fontId="13" fillId="0" borderId="0" xfId="0" applyFont="1" applyAlignment="1">
      <alignment horizontal="left" vertical="center"/>
    </xf>
    <xf numFmtId="0" fontId="11" fillId="0" borderId="0" xfId="0" applyFont="1" applyAlignment="1">
      <alignment horizontal="left" vertical="center"/>
    </xf>
    <xf numFmtId="0" fontId="17" fillId="0" borderId="0" xfId="0" applyFont="1" applyAlignment="1">
      <alignment horizontal="center" vertical="center"/>
    </xf>
    <xf numFmtId="0" fontId="6" fillId="0" borderId="0" xfId="0" applyFont="1" applyAlignment="1">
      <alignment vertical="center"/>
    </xf>
    <xf numFmtId="0" fontId="9" fillId="5" borderId="3" xfId="0" applyFont="1" applyFill="1" applyBorder="1" applyAlignment="1">
      <alignment vertical="center"/>
    </xf>
    <xf numFmtId="0" fontId="10" fillId="5" borderId="4" xfId="3" applyFont="1" applyFill="1" applyBorder="1" applyAlignment="1">
      <alignment vertical="top" wrapText="1"/>
    </xf>
    <xf numFmtId="0" fontId="9" fillId="5" borderId="4" xfId="0" applyFont="1" applyFill="1" applyBorder="1" applyAlignment="1">
      <alignment vertical="center"/>
    </xf>
    <xf numFmtId="0" fontId="2" fillId="5" borderId="5" xfId="3" applyFill="1" applyBorder="1"/>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4" xfId="0" applyFont="1" applyFill="1" applyBorder="1" applyAlignment="1">
      <alignment vertical="center"/>
    </xf>
    <xf numFmtId="0" fontId="17" fillId="6" borderId="5" xfId="0" applyFont="1" applyFill="1" applyBorder="1" applyAlignment="1">
      <alignment vertical="center"/>
    </xf>
    <xf numFmtId="0" fontId="9" fillId="11" borderId="12" xfId="0" applyFont="1" applyFill="1" applyBorder="1" applyAlignment="1">
      <alignment vertical="center"/>
    </xf>
    <xf numFmtId="0" fontId="11" fillId="11" borderId="13" xfId="0" applyFont="1" applyFill="1" applyBorder="1" applyAlignment="1">
      <alignment vertical="center"/>
    </xf>
    <xf numFmtId="0" fontId="17" fillId="11" borderId="14" xfId="0" applyFont="1" applyFill="1" applyBorder="1" applyAlignment="1">
      <alignment vertical="center"/>
    </xf>
    <xf numFmtId="0" fontId="17" fillId="0" borderId="0" xfId="0" applyFont="1" applyAlignment="1">
      <alignment vertical="center"/>
    </xf>
    <xf numFmtId="0" fontId="9" fillId="5" borderId="6" xfId="0" applyFont="1" applyFill="1" applyBorder="1" applyAlignment="1">
      <alignment vertical="center"/>
    </xf>
    <xf numFmtId="0" fontId="2" fillId="5" borderId="7" xfId="3" applyFill="1" applyBorder="1"/>
    <xf numFmtId="0" fontId="11" fillId="6" borderId="6" xfId="0" applyFont="1" applyFill="1" applyBorder="1" applyAlignment="1">
      <alignment horizontal="center" vertical="center"/>
    </xf>
    <xf numFmtId="0" fontId="11" fillId="6" borderId="10" xfId="0" applyFont="1" applyFill="1" applyBorder="1" applyAlignment="1">
      <alignment horizontal="center" vertical="center"/>
    </xf>
    <xf numFmtId="0" fontId="11" fillId="6" borderId="10" xfId="0" applyFont="1" applyFill="1" applyBorder="1" applyAlignment="1">
      <alignment horizontal="right" vertical="center"/>
    </xf>
    <xf numFmtId="0" fontId="17" fillId="6" borderId="7" xfId="0" applyFont="1" applyFill="1" applyBorder="1" applyAlignment="1">
      <alignment horizontal="right" vertical="center"/>
    </xf>
    <xf numFmtId="0" fontId="9" fillId="11" borderId="15" xfId="0" applyFont="1" applyFill="1" applyBorder="1" applyAlignment="1">
      <alignment vertical="center"/>
    </xf>
    <xf numFmtId="0" fontId="6" fillId="11" borderId="16" xfId="0" applyFont="1" applyFill="1" applyBorder="1" applyAlignment="1">
      <alignment vertical="center"/>
    </xf>
    <xf numFmtId="0" fontId="11" fillId="6" borderId="0" xfId="0" applyFont="1" applyFill="1" applyAlignment="1">
      <alignment horizontal="center" vertical="center"/>
    </xf>
    <xf numFmtId="0" fontId="17" fillId="6" borderId="7" xfId="0" applyFont="1" applyFill="1" applyBorder="1" applyAlignment="1">
      <alignment horizontal="center" vertical="center"/>
    </xf>
    <xf numFmtId="0" fontId="9" fillId="6" borderId="0" xfId="0" applyFont="1" applyFill="1" applyAlignment="1">
      <alignment horizontal="left" vertical="center"/>
    </xf>
    <xf numFmtId="40" fontId="6" fillId="6" borderId="7" xfId="0" applyNumberFormat="1" applyFont="1" applyFill="1" applyBorder="1" applyAlignment="1">
      <alignment horizontal="right" vertical="center"/>
    </xf>
    <xf numFmtId="38" fontId="0" fillId="9" borderId="0" xfId="0" applyNumberFormat="1" applyFill="1"/>
    <xf numFmtId="0" fontId="11" fillId="6" borderId="8" xfId="0" applyFont="1" applyFill="1" applyBorder="1" applyAlignment="1">
      <alignment horizontal="center" vertical="center"/>
    </xf>
    <xf numFmtId="0" fontId="9" fillId="6" borderId="2" xfId="0" applyFont="1" applyFill="1" applyBorder="1" applyAlignment="1">
      <alignment horizontal="left" vertical="center"/>
    </xf>
    <xf numFmtId="0" fontId="9" fillId="6" borderId="2" xfId="0" applyFont="1" applyFill="1" applyBorder="1" applyAlignment="1">
      <alignment horizontal="center" vertical="center"/>
    </xf>
    <xf numFmtId="0" fontId="17" fillId="6" borderId="9" xfId="0" applyFont="1" applyFill="1" applyBorder="1" applyAlignment="1">
      <alignment horizontal="center" vertical="center"/>
    </xf>
    <xf numFmtId="0" fontId="17" fillId="11" borderId="16" xfId="0" applyFont="1" applyFill="1" applyBorder="1" applyAlignment="1">
      <alignment horizontal="center" vertical="center"/>
    </xf>
    <xf numFmtId="0" fontId="9" fillId="0" borderId="0" xfId="0" applyFont="1" applyAlignment="1">
      <alignment horizontal="center" vertical="center"/>
    </xf>
    <xf numFmtId="0" fontId="6" fillId="11" borderId="15" xfId="0" applyFont="1" applyFill="1" applyBorder="1" applyAlignment="1">
      <alignment vertical="center"/>
    </xf>
    <xf numFmtId="0" fontId="9" fillId="11" borderId="16" xfId="0" applyFont="1" applyFill="1" applyBorder="1" applyAlignment="1">
      <alignment vertical="center"/>
    </xf>
    <xf numFmtId="0" fontId="9" fillId="6" borderId="4" xfId="0" applyFont="1" applyFill="1" applyBorder="1" applyAlignment="1">
      <alignment vertical="center"/>
    </xf>
    <xf numFmtId="0" fontId="11" fillId="6" borderId="4" xfId="0" applyFont="1" applyFill="1" applyBorder="1" applyAlignment="1">
      <alignment horizontal="right" vertical="center"/>
    </xf>
    <xf numFmtId="0" fontId="9" fillId="6" borderId="5" xfId="0" applyFont="1" applyFill="1" applyBorder="1" applyAlignment="1">
      <alignment vertical="center"/>
    </xf>
    <xf numFmtId="0" fontId="9" fillId="6" borderId="10" xfId="0" applyFont="1" applyFill="1" applyBorder="1" applyAlignment="1">
      <alignment vertical="center"/>
    </xf>
    <xf numFmtId="0" fontId="9" fillId="6" borderId="7" xfId="0" applyFont="1" applyFill="1" applyBorder="1" applyAlignment="1">
      <alignment vertical="center"/>
    </xf>
    <xf numFmtId="0" fontId="9" fillId="6" borderId="0" xfId="0" applyFont="1" applyFill="1" applyAlignment="1">
      <alignment vertical="center"/>
    </xf>
    <xf numFmtId="0" fontId="9" fillId="5" borderId="8" xfId="0" applyFont="1" applyFill="1" applyBorder="1" applyAlignment="1">
      <alignment vertical="center"/>
    </xf>
    <xf numFmtId="0" fontId="9" fillId="5" borderId="2" xfId="0" applyFont="1" applyFill="1" applyBorder="1" applyAlignment="1">
      <alignment vertical="center"/>
    </xf>
    <xf numFmtId="0" fontId="9" fillId="5" borderId="9" xfId="0" applyFont="1" applyFill="1" applyBorder="1" applyAlignment="1">
      <alignment vertical="center"/>
    </xf>
    <xf numFmtId="38" fontId="7" fillId="6" borderId="0" xfId="0" applyNumberFormat="1" applyFont="1" applyFill="1" applyAlignment="1">
      <alignment vertical="center"/>
    </xf>
    <xf numFmtId="0" fontId="9" fillId="3" borderId="3" xfId="0" applyFont="1" applyFill="1" applyBorder="1" applyAlignment="1">
      <alignment vertical="center"/>
    </xf>
    <xf numFmtId="0" fontId="9" fillId="3" borderId="4" xfId="0" applyFont="1" applyFill="1" applyBorder="1" applyAlignment="1">
      <alignment vertical="center"/>
    </xf>
    <xf numFmtId="0" fontId="6" fillId="3" borderId="4" xfId="3" applyFont="1" applyFill="1" applyBorder="1" applyAlignment="1">
      <alignment horizontal="left"/>
    </xf>
    <xf numFmtId="0" fontId="9" fillId="3" borderId="5" xfId="0" applyFont="1" applyFill="1" applyBorder="1" applyAlignment="1">
      <alignment vertical="center"/>
    </xf>
    <xf numFmtId="0" fontId="9" fillId="6" borderId="2" xfId="0" applyFont="1" applyFill="1" applyBorder="1" applyAlignment="1">
      <alignment vertical="center"/>
    </xf>
    <xf numFmtId="0" fontId="11" fillId="6" borderId="2" xfId="0" applyFont="1" applyFill="1" applyBorder="1" applyAlignment="1">
      <alignment horizontal="center" vertical="center"/>
    </xf>
    <xf numFmtId="0" fontId="9" fillId="6" borderId="9" xfId="0" applyFont="1" applyFill="1" applyBorder="1" applyAlignment="1">
      <alignment vertical="center"/>
    </xf>
    <xf numFmtId="0" fontId="9" fillId="3" borderId="6" xfId="0" applyFont="1" applyFill="1" applyBorder="1" applyAlignment="1">
      <alignment vertical="center"/>
    </xf>
    <xf numFmtId="0" fontId="9" fillId="3" borderId="0" xfId="0" applyFont="1" applyFill="1" applyAlignment="1">
      <alignment vertical="center"/>
    </xf>
    <xf numFmtId="0" fontId="6" fillId="3" borderId="0" xfId="3" applyFont="1" applyFill="1" applyAlignment="1">
      <alignment horizontal="left"/>
    </xf>
    <xf numFmtId="0" fontId="9" fillId="3" borderId="7" xfId="0" applyFont="1" applyFill="1" applyBorder="1" applyAlignment="1">
      <alignment vertical="center"/>
    </xf>
    <xf numFmtId="0" fontId="9" fillId="3" borderId="0" xfId="0" applyFont="1" applyFill="1" applyAlignment="1">
      <alignment horizontal="left" vertical="center" indent="2"/>
    </xf>
    <xf numFmtId="0" fontId="10" fillId="0" borderId="0" xfId="3" applyFont="1"/>
    <xf numFmtId="0" fontId="12" fillId="0" borderId="0" xfId="3" applyFont="1" applyAlignment="1">
      <alignment horizontal="left" vertical="center"/>
    </xf>
    <xf numFmtId="0" fontId="11" fillId="3" borderId="6" xfId="0" applyFont="1" applyFill="1" applyBorder="1" applyAlignment="1">
      <alignment horizontal="center" vertical="center"/>
    </xf>
    <xf numFmtId="0" fontId="9" fillId="7" borderId="3" xfId="0" applyFont="1" applyFill="1" applyBorder="1"/>
    <xf numFmtId="0" fontId="11" fillId="7" borderId="4" xfId="0" applyFont="1" applyFill="1" applyBorder="1"/>
    <xf numFmtId="0" fontId="9" fillId="7" borderId="4" xfId="0" applyFont="1" applyFill="1" applyBorder="1" applyAlignment="1">
      <alignment vertical="center"/>
    </xf>
    <xf numFmtId="0" fontId="11" fillId="7" borderId="4" xfId="0" applyFont="1" applyFill="1" applyBorder="1" applyAlignment="1">
      <alignment horizontal="right"/>
    </xf>
    <xf numFmtId="0" fontId="9" fillId="7" borderId="5" xfId="0" applyFont="1" applyFill="1" applyBorder="1" applyAlignment="1">
      <alignment vertical="center"/>
    </xf>
    <xf numFmtId="0" fontId="9" fillId="7" borderId="6" xfId="0" applyFont="1" applyFill="1" applyBorder="1"/>
    <xf numFmtId="0" fontId="9" fillId="7" borderId="7" xfId="0" applyFont="1" applyFill="1" applyBorder="1" applyAlignment="1">
      <alignment vertical="center"/>
    </xf>
    <xf numFmtId="0" fontId="6" fillId="7" borderId="6" xfId="3" applyFont="1" applyFill="1" applyBorder="1"/>
    <xf numFmtId="0" fontId="9" fillId="3" borderId="0" xfId="0" applyFont="1" applyFill="1" applyAlignment="1">
      <alignment horizontal="left" vertical="center"/>
    </xf>
    <xf numFmtId="0" fontId="9" fillId="7" borderId="6" xfId="0" applyFont="1" applyFill="1" applyBorder="1" applyAlignment="1">
      <alignment vertical="center"/>
    </xf>
    <xf numFmtId="0" fontId="9" fillId="3" borderId="8" xfId="0" applyFont="1" applyFill="1" applyBorder="1" applyAlignment="1">
      <alignment vertical="center"/>
    </xf>
    <xf numFmtId="0" fontId="9" fillId="3" borderId="2" xfId="0" applyFont="1" applyFill="1" applyBorder="1" applyAlignment="1">
      <alignment vertical="center"/>
    </xf>
    <xf numFmtId="0" fontId="9" fillId="3" borderId="9" xfId="0" applyFont="1" applyFill="1" applyBorder="1" applyAlignment="1">
      <alignment vertical="center"/>
    </xf>
    <xf numFmtId="0" fontId="9" fillId="7" borderId="8" xfId="0" applyFont="1" applyFill="1" applyBorder="1" applyAlignment="1">
      <alignment vertical="center"/>
    </xf>
    <xf numFmtId="0" fontId="9" fillId="7" borderId="2" xfId="0" applyFont="1" applyFill="1" applyBorder="1" applyAlignment="1">
      <alignment vertical="center"/>
    </xf>
    <xf numFmtId="0" fontId="9" fillId="7" borderId="9" xfId="0" applyFont="1" applyFill="1" applyBorder="1" applyAlignment="1">
      <alignment vertical="center"/>
    </xf>
    <xf numFmtId="0" fontId="9" fillId="11" borderId="17" xfId="0" applyFont="1" applyFill="1" applyBorder="1" applyAlignment="1">
      <alignment vertical="center"/>
    </xf>
    <xf numFmtId="0" fontId="9" fillId="11" borderId="19" xfId="0" applyFont="1" applyFill="1" applyBorder="1" applyAlignment="1">
      <alignment vertical="center"/>
    </xf>
    <xf numFmtId="6" fontId="7" fillId="2" borderId="1" xfId="0" applyNumberFormat="1" applyFont="1" applyFill="1" applyBorder="1" applyAlignment="1" applyProtection="1">
      <alignment horizontal="center" vertical="center"/>
      <protection locked="0"/>
    </xf>
    <xf numFmtId="0" fontId="9" fillId="5" borderId="0" xfId="0" applyFont="1" applyFill="1" applyAlignment="1">
      <alignment vertical="center"/>
    </xf>
    <xf numFmtId="0" fontId="6" fillId="5" borderId="0" xfId="3" applyFont="1" applyFill="1" applyAlignment="1">
      <alignment horizontal="left" wrapText="1"/>
    </xf>
    <xf numFmtId="0" fontId="6" fillId="5" borderId="0" xfId="3" applyFont="1" applyFill="1"/>
    <xf numFmtId="0" fontId="6" fillId="5" borderId="0" xfId="3" applyFont="1" applyFill="1" applyAlignment="1">
      <alignment horizontal="left" vertical="center" indent="3"/>
    </xf>
    <xf numFmtId="0" fontId="6" fillId="5" borderId="0" xfId="3" applyFont="1" applyFill="1" applyAlignment="1">
      <alignment horizontal="left" indent="3"/>
    </xf>
    <xf numFmtId="6" fontId="9" fillId="5" borderId="0" xfId="0" applyNumberFormat="1" applyFont="1" applyFill="1" applyAlignment="1">
      <alignment vertical="center"/>
    </xf>
    <xf numFmtId="0" fontId="2" fillId="5" borderId="0" xfId="3" applyFill="1"/>
    <xf numFmtId="38" fontId="6" fillId="5" borderId="0" xfId="0" applyNumberFormat="1" applyFont="1" applyFill="1" applyAlignment="1">
      <alignment horizontal="right" vertical="center"/>
    </xf>
    <xf numFmtId="0" fontId="9" fillId="5" borderId="7" xfId="0" applyFont="1" applyFill="1" applyBorder="1" applyAlignment="1">
      <alignment vertical="center"/>
    </xf>
    <xf numFmtId="0" fontId="24" fillId="4" borderId="0" xfId="0" applyFont="1" applyFill="1" applyAlignment="1">
      <alignment horizontal="left" vertical="center"/>
    </xf>
    <xf numFmtId="6" fontId="9" fillId="0" borderId="0" xfId="0" applyNumberFormat="1" applyFont="1" applyAlignment="1">
      <alignment vertical="center"/>
    </xf>
    <xf numFmtId="0" fontId="0" fillId="0" borderId="0" xfId="0" quotePrefix="1" applyAlignment="1">
      <alignment horizontal="left" indent="2"/>
    </xf>
    <xf numFmtId="38" fontId="0" fillId="0" borderId="0" xfId="0" applyNumberFormat="1"/>
    <xf numFmtId="0" fontId="6" fillId="7" borderId="0" xfId="3" applyFont="1" applyFill="1" applyAlignment="1">
      <alignment vertical="center"/>
    </xf>
    <xf numFmtId="0" fontId="9" fillId="7" borderId="0" xfId="0" applyFont="1" applyFill="1" applyAlignment="1">
      <alignment vertical="center"/>
    </xf>
    <xf numFmtId="0" fontId="6" fillId="7" borderId="0" xfId="3" applyFont="1" applyFill="1" applyAlignment="1">
      <alignment horizontal="left" vertical="center" wrapText="1"/>
    </xf>
    <xf numFmtId="0" fontId="9" fillId="7" borderId="0" xfId="0" applyFont="1" applyFill="1"/>
    <xf numFmtId="0" fontId="6" fillId="7" borderId="0" xfId="3" applyFont="1" applyFill="1" applyAlignment="1">
      <alignment horizontal="left" wrapText="1"/>
    </xf>
    <xf numFmtId="6" fontId="7" fillId="2" borderId="1" xfId="1" applyNumberFormat="1" applyFont="1" applyFill="1" applyBorder="1" applyAlignment="1" applyProtection="1">
      <alignment vertical="center"/>
      <protection locked="0"/>
    </xf>
    <xf numFmtId="0" fontId="9" fillId="4" borderId="0" xfId="0" applyFont="1" applyFill="1" applyAlignment="1">
      <alignment vertical="center"/>
    </xf>
    <xf numFmtId="6" fontId="9" fillId="4" borderId="0" xfId="0" applyNumberFormat="1" applyFont="1" applyFill="1" applyAlignment="1">
      <alignment vertical="center"/>
    </xf>
    <xf numFmtId="0" fontId="19" fillId="0" borderId="0" xfId="0" applyFont="1" applyAlignment="1">
      <alignment horizontal="left" vertical="top" wrapText="1"/>
    </xf>
    <xf numFmtId="0" fontId="3" fillId="0" borderId="0" xfId="3" applyFont="1" applyAlignment="1">
      <alignment horizontal="center" vertical="center"/>
    </xf>
    <xf numFmtId="0" fontId="20" fillId="0" borderId="0" xfId="0" applyFont="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0" xfId="0" quotePrefix="1" applyAlignment="1">
      <alignment horizontal="left" vertical="top" indent="2"/>
    </xf>
    <xf numFmtId="0" fontId="0" fillId="0" borderId="10" xfId="0" quotePrefix="1" applyBorder="1" applyAlignment="1">
      <alignment horizontal="left" vertical="top" indent="2"/>
    </xf>
    <xf numFmtId="38" fontId="0" fillId="0" borderId="0" xfId="0" applyNumberFormat="1" applyAlignment="1">
      <alignment horizontal="right" vertical="top"/>
    </xf>
    <xf numFmtId="38" fontId="0" fillId="0" borderId="10" xfId="0" applyNumberFormat="1" applyBorder="1" applyAlignment="1">
      <alignment horizontal="right" vertical="top"/>
    </xf>
    <xf numFmtId="0" fontId="11" fillId="7" borderId="20" xfId="0" applyFont="1" applyFill="1" applyBorder="1" applyAlignment="1">
      <alignment horizontal="left" vertical="center" wrapText="1"/>
    </xf>
    <xf numFmtId="0" fontId="11" fillId="7" borderId="2" xfId="0" applyFont="1" applyFill="1" applyBorder="1" applyAlignment="1">
      <alignment horizontal="left" vertical="center" wrapText="1"/>
    </xf>
    <xf numFmtId="0" fontId="11" fillId="0" borderId="0" xfId="0" applyFont="1" applyAlignment="1">
      <alignment horizontal="left"/>
    </xf>
    <xf numFmtId="0" fontId="11" fillId="0" borderId="2" xfId="0" applyFont="1" applyBorder="1" applyAlignment="1">
      <alignment horizontal="left"/>
    </xf>
    <xf numFmtId="0" fontId="18" fillId="10" borderId="0" xfId="0" applyFont="1" applyFill="1" applyAlignment="1">
      <alignment horizontal="center" vertical="center"/>
    </xf>
    <xf numFmtId="0" fontId="20" fillId="11" borderId="0" xfId="0" applyFont="1" applyFill="1" applyAlignment="1">
      <alignment horizontal="left" vertical="top" wrapText="1"/>
    </xf>
    <xf numFmtId="0" fontId="20" fillId="11" borderId="18" xfId="0" applyFont="1" applyFill="1" applyBorder="1" applyAlignment="1">
      <alignment horizontal="left" vertical="top" wrapText="1"/>
    </xf>
    <xf numFmtId="0" fontId="6" fillId="5" borderId="0" xfId="3" applyFont="1" applyFill="1" applyAlignment="1">
      <alignment horizontal="left" wrapText="1"/>
    </xf>
    <xf numFmtId="0" fontId="6" fillId="5" borderId="0" xfId="3" applyFont="1" applyFill="1" applyAlignment="1">
      <alignment horizontal="left" vertical="center"/>
    </xf>
    <xf numFmtId="0" fontId="6" fillId="5" borderId="0" xfId="3" applyFont="1" applyFill="1" applyAlignment="1">
      <alignment horizontal="left"/>
    </xf>
    <xf numFmtId="0" fontId="6" fillId="5" borderId="0" xfId="3" applyFont="1" applyFill="1" applyAlignment="1">
      <alignment horizontal="left" vertical="center" wrapText="1"/>
    </xf>
    <xf numFmtId="0" fontId="11" fillId="6" borderId="11" xfId="0" applyFont="1" applyFill="1" applyBorder="1" applyAlignment="1">
      <alignment horizontal="center" vertical="center"/>
    </xf>
    <xf numFmtId="0" fontId="19" fillId="7" borderId="0" xfId="0" applyFont="1" applyFill="1" applyAlignment="1">
      <alignment horizontal="center" vertical="top"/>
    </xf>
    <xf numFmtId="0" fontId="25" fillId="0" borderId="0" xfId="0" applyFont="1" applyAlignment="1">
      <alignment horizontal="center" vertical="top" wrapText="1"/>
    </xf>
    <xf numFmtId="6" fontId="11" fillId="7" borderId="20" xfId="0" applyNumberFormat="1" applyFont="1" applyFill="1" applyBorder="1" applyAlignment="1">
      <alignment horizontal="right" vertical="center"/>
    </xf>
    <xf numFmtId="6" fontId="11" fillId="7" borderId="2" xfId="0" applyNumberFormat="1" applyFont="1" applyFill="1" applyBorder="1" applyAlignment="1">
      <alignment horizontal="right" vertical="center"/>
    </xf>
    <xf numFmtId="10" fontId="14" fillId="2" borderId="1" xfId="2" applyNumberFormat="1" applyFont="1" applyFill="1" applyBorder="1" applyAlignment="1" applyProtection="1">
      <alignment horizontal="center" vertical="center"/>
      <protection locked="0"/>
    </xf>
  </cellXfs>
  <cellStyles count="4">
    <cellStyle name="Currency" xfId="1" builtinId="4"/>
    <cellStyle name="Normal" xfId="0" builtinId="0"/>
    <cellStyle name="Normal 2" xfId="3" xr:uid="{00000000-0005-0000-0000-000004000000}"/>
    <cellStyle name="Percent" xfId="2" builtinId="5"/>
  </cellStyles>
  <dxfs count="2">
    <dxf>
      <font>
        <color theme="0"/>
      </font>
      <fill>
        <patternFill>
          <bgColor rgb="FF009900"/>
        </patternFill>
      </fill>
    </dxf>
    <dxf>
      <font>
        <color theme="0"/>
      </font>
      <fill>
        <patternFill>
          <bgColor rgb="FFFF0000"/>
        </patternFill>
      </fill>
    </dxf>
  </dxfs>
  <tableStyles count="0" defaultTableStyle="TableStyleMedium9" defaultPivotStyle="PivotStyleLight16"/>
  <colors>
    <mruColors>
      <color rgb="FF009900"/>
      <color rgb="FF0000FF"/>
      <color rgb="FF00FFFF"/>
      <color rgb="FFFFFFCC"/>
      <color rgb="FF008000"/>
      <color rgb="FF006600"/>
      <color rgb="FF0066FF"/>
      <color rgb="FFFF66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2190750</xdr:colOff>
      <xdr:row>21</xdr:row>
      <xdr:rowOff>76200</xdr:rowOff>
    </xdr:from>
    <xdr:to>
      <xdr:col>2</xdr:col>
      <xdr:colOff>2962275</xdr:colOff>
      <xdr:row>25</xdr:row>
      <xdr:rowOff>171450</xdr:rowOff>
    </xdr:to>
    <xdr:sp macro="" textlink="">
      <xdr:nvSpPr>
        <xdr:cNvPr id="3" name="Arrow: Down 2">
          <a:extLst>
            <a:ext uri="{FF2B5EF4-FFF2-40B4-BE49-F238E27FC236}">
              <a16:creationId xmlns:a16="http://schemas.microsoft.com/office/drawing/2014/main" id="{B5193472-5CF8-FC66-94D4-A8FA471878C4}"/>
            </a:ext>
          </a:extLst>
        </xdr:cNvPr>
        <xdr:cNvSpPr/>
      </xdr:nvSpPr>
      <xdr:spPr>
        <a:xfrm>
          <a:off x="2619375" y="6086475"/>
          <a:ext cx="771525" cy="857250"/>
        </a:xfrm>
        <a:prstGeom prst="downArrow">
          <a:avLst/>
        </a:prstGeom>
        <a:solidFill>
          <a:srgbClr val="0000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2371725</xdr:colOff>
      <xdr:row>21</xdr:row>
      <xdr:rowOff>66675</xdr:rowOff>
    </xdr:from>
    <xdr:to>
      <xdr:col>12</xdr:col>
      <xdr:colOff>19050</xdr:colOff>
      <xdr:row>23</xdr:row>
      <xdr:rowOff>161925</xdr:rowOff>
    </xdr:to>
    <xdr:sp macro="" textlink="">
      <xdr:nvSpPr>
        <xdr:cNvPr id="4" name="Flowchart: Process 3">
          <a:extLst>
            <a:ext uri="{FF2B5EF4-FFF2-40B4-BE49-F238E27FC236}">
              <a16:creationId xmlns:a16="http://schemas.microsoft.com/office/drawing/2014/main" id="{48AF4E02-7E1E-48BA-0059-6CEFBAA21AB2}"/>
            </a:ext>
          </a:extLst>
        </xdr:cNvPr>
        <xdr:cNvSpPr/>
      </xdr:nvSpPr>
      <xdr:spPr>
        <a:xfrm>
          <a:off x="2800350" y="6076950"/>
          <a:ext cx="8020050" cy="476250"/>
        </a:xfrm>
        <a:prstGeom prst="flowChartProcess">
          <a:avLst/>
        </a:prstGeom>
        <a:solidFill>
          <a:srgbClr val="0000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	</a:t>
          </a:r>
          <a:r>
            <a:rPr lang="en-US" sz="1400" b="1"/>
            <a:t>Click on [Data Input] to enter the</a:t>
          </a:r>
          <a:r>
            <a:rPr lang="en-US" sz="1400" b="1" baseline="0"/>
            <a:t> data necessary to make a comparison.</a:t>
          </a:r>
          <a:endParaRPr lang="en-US" sz="1400" b="1"/>
        </a:p>
      </xdr:txBody>
    </xdr:sp>
    <xdr:clientData/>
  </xdr:twoCellAnchor>
  <xdr:twoCellAnchor editAs="oneCell">
    <xdr:from>
      <xdr:col>1</xdr:col>
      <xdr:colOff>19050</xdr:colOff>
      <xdr:row>1</xdr:row>
      <xdr:rowOff>0</xdr:rowOff>
    </xdr:from>
    <xdr:to>
      <xdr:col>7</xdr:col>
      <xdr:colOff>28575</xdr:colOff>
      <xdr:row>2</xdr:row>
      <xdr:rowOff>11206</xdr:rowOff>
    </xdr:to>
    <xdr:pic>
      <xdr:nvPicPr>
        <xdr:cNvPr id="6" name="Picture 5">
          <a:extLst>
            <a:ext uri="{FF2B5EF4-FFF2-40B4-BE49-F238E27FC236}">
              <a16:creationId xmlns:a16="http://schemas.microsoft.com/office/drawing/2014/main" id="{6893B657-DC8A-A1C1-BCC2-4D24FCB382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190500"/>
          <a:ext cx="6162675" cy="10875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1038225</xdr:colOff>
      <xdr:row>37</xdr:row>
      <xdr:rowOff>47625</xdr:rowOff>
    </xdr:from>
    <xdr:to>
      <xdr:col>2</xdr:col>
      <xdr:colOff>1752600</xdr:colOff>
      <xdr:row>39</xdr:row>
      <xdr:rowOff>152400</xdr:rowOff>
    </xdr:to>
    <xdr:sp macro="" textlink="">
      <xdr:nvSpPr>
        <xdr:cNvPr id="2" name="Arrow: Down 1">
          <a:extLst>
            <a:ext uri="{FF2B5EF4-FFF2-40B4-BE49-F238E27FC236}">
              <a16:creationId xmlns:a16="http://schemas.microsoft.com/office/drawing/2014/main" id="{2C17A462-206D-5929-D638-D1846F7E7613}"/>
            </a:ext>
          </a:extLst>
        </xdr:cNvPr>
        <xdr:cNvSpPr/>
      </xdr:nvSpPr>
      <xdr:spPr>
        <a:xfrm>
          <a:off x="1466850" y="8105775"/>
          <a:ext cx="714375" cy="514350"/>
        </a:xfrm>
        <a:prstGeom prst="downArrow">
          <a:avLst/>
        </a:prstGeom>
        <a:solidFill>
          <a:srgbClr val="0000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1219200</xdr:colOff>
      <xdr:row>36</xdr:row>
      <xdr:rowOff>0</xdr:rowOff>
    </xdr:from>
    <xdr:to>
      <xdr:col>16</xdr:col>
      <xdr:colOff>533400</xdr:colOff>
      <xdr:row>37</xdr:row>
      <xdr:rowOff>66675</xdr:rowOff>
    </xdr:to>
    <xdr:sp macro="" textlink="">
      <xdr:nvSpPr>
        <xdr:cNvPr id="3" name="Flowchart: Process 2">
          <a:extLst>
            <a:ext uri="{FF2B5EF4-FFF2-40B4-BE49-F238E27FC236}">
              <a16:creationId xmlns:a16="http://schemas.microsoft.com/office/drawing/2014/main" id="{8EF7A88D-B472-F7AB-EC14-A76C1AB7D023}"/>
            </a:ext>
          </a:extLst>
        </xdr:cNvPr>
        <xdr:cNvSpPr/>
      </xdr:nvSpPr>
      <xdr:spPr>
        <a:xfrm>
          <a:off x="1647825" y="7839075"/>
          <a:ext cx="8048625" cy="285750"/>
        </a:xfrm>
        <a:prstGeom prst="flowChartProcess">
          <a:avLst/>
        </a:prstGeom>
        <a:solidFill>
          <a:srgbClr val="0000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chemeClr val="bg1"/>
              </a:solidFill>
            </a:rPr>
            <a:t>After entering the applicable data, return to the [Welcome &amp; Results] worksheet to make a comparison.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BCAFE-3737-41FF-B87C-8CBD4A326FE7}">
  <sheetPr>
    <pageSetUpPr fitToPage="1"/>
  </sheetPr>
  <dimension ref="B2:N21"/>
  <sheetViews>
    <sheetView tabSelected="1" zoomScaleNormal="100" workbookViewId="0">
      <selection activeCell="C3" sqref="C3:G4"/>
    </sheetView>
  </sheetViews>
  <sheetFormatPr defaultRowHeight="15" x14ac:dyDescent="0.25"/>
  <cols>
    <col min="1" max="1" width="4.7109375" customWidth="1"/>
    <col min="2" max="2" width="1.7109375" customWidth="1"/>
    <col min="3" max="3" width="50.7109375" customWidth="1"/>
    <col min="4" max="4" width="13.7109375" customWidth="1"/>
    <col min="5" max="5" width="17.7109375" customWidth="1"/>
    <col min="6" max="6" width="1.7109375" customWidth="1"/>
    <col min="7" max="7" width="6.7109375" customWidth="1"/>
    <col min="8" max="8" width="1.7109375" customWidth="1"/>
    <col min="9" max="9" width="30.7109375" customWidth="1"/>
    <col min="10" max="11" width="12.7109375" customWidth="1"/>
    <col min="12" max="12" width="1.7109375" customWidth="1"/>
  </cols>
  <sheetData>
    <row r="2" spans="2:14" ht="84.95" customHeight="1" x14ac:dyDescent="0.25">
      <c r="I2" s="156" t="s">
        <v>72</v>
      </c>
      <c r="J2" s="156"/>
      <c r="K2" s="156"/>
    </row>
    <row r="3" spans="2:14" ht="15" customHeight="1" x14ac:dyDescent="0.25">
      <c r="C3" s="154" t="s">
        <v>73</v>
      </c>
      <c r="D3" s="154"/>
      <c r="E3" s="154"/>
      <c r="F3" s="154"/>
      <c r="G3" s="154"/>
      <c r="I3" s="156"/>
      <c r="J3" s="156"/>
      <c r="K3" s="156"/>
    </row>
    <row r="4" spans="2:14" ht="15" customHeight="1" x14ac:dyDescent="0.25">
      <c r="C4" s="154"/>
      <c r="D4" s="154"/>
      <c r="E4" s="154"/>
      <c r="F4" s="154"/>
      <c r="G4" s="154"/>
      <c r="I4" s="156"/>
      <c r="J4" s="156"/>
      <c r="K4" s="156"/>
    </row>
    <row r="5" spans="2:14" ht="75" customHeight="1" thickBot="1" x14ac:dyDescent="0.3">
      <c r="C5" s="153" t="s">
        <v>65</v>
      </c>
      <c r="D5" s="153"/>
      <c r="E5" s="153"/>
      <c r="F5" s="153"/>
      <c r="G5" s="153"/>
      <c r="H5" s="153"/>
      <c r="I5" s="153"/>
      <c r="J5" s="153"/>
      <c r="K5" s="153"/>
    </row>
    <row r="6" spans="2:14" ht="5.0999999999999996" customHeight="1" x14ac:dyDescent="0.25">
      <c r="B6" s="36"/>
      <c r="C6" s="37" t="s">
        <v>53</v>
      </c>
      <c r="D6" s="37"/>
      <c r="E6" s="37"/>
      <c r="F6" s="38"/>
      <c r="I6" s="164" t="s">
        <v>64</v>
      </c>
      <c r="J6" s="164"/>
      <c r="K6" s="164"/>
    </row>
    <row r="7" spans="2:14" ht="20.100000000000001" customHeight="1" thickBot="1" x14ac:dyDescent="0.35">
      <c r="B7" s="39"/>
      <c r="C7" s="40" t="s">
        <v>54</v>
      </c>
      <c r="D7" s="41"/>
      <c r="E7" s="42">
        <f>'Data Input'!F4</f>
        <v>40</v>
      </c>
      <c r="F7" s="43"/>
      <c r="I7" s="165"/>
      <c r="J7" s="165"/>
      <c r="K7" s="165"/>
    </row>
    <row r="8" spans="2:14" ht="20.100000000000001" customHeight="1" x14ac:dyDescent="0.3">
      <c r="B8" s="39"/>
      <c r="C8" s="44" t="s">
        <v>56</v>
      </c>
      <c r="D8" s="41"/>
      <c r="E8" s="42">
        <f>'Data Input'!F7</f>
        <v>50</v>
      </c>
      <c r="F8" s="43"/>
      <c r="H8" s="14"/>
      <c r="I8" s="15"/>
      <c r="J8" s="16" t="s">
        <v>19</v>
      </c>
      <c r="K8" s="16" t="s">
        <v>28</v>
      </c>
      <c r="L8" s="17"/>
    </row>
    <row r="9" spans="2:14" ht="5.0999999999999996" customHeight="1" thickBot="1" x14ac:dyDescent="0.3">
      <c r="B9" s="45"/>
      <c r="C9" s="46"/>
      <c r="D9" s="46"/>
      <c r="E9" s="46"/>
      <c r="F9" s="47"/>
      <c r="H9" s="18"/>
      <c r="I9" s="1"/>
      <c r="J9" s="12" t="s">
        <v>46</v>
      </c>
      <c r="K9" s="12" t="s">
        <v>28</v>
      </c>
      <c r="L9" s="19"/>
    </row>
    <row r="10" spans="2:14" ht="15" customHeight="1" x14ac:dyDescent="0.25">
      <c r="B10" s="23"/>
      <c r="C10" s="24"/>
      <c r="D10" s="25" t="s">
        <v>19</v>
      </c>
      <c r="E10" s="24"/>
      <c r="F10" s="26"/>
      <c r="H10" s="18"/>
      <c r="L10" s="19"/>
    </row>
    <row r="11" spans="2:14" ht="15" customHeight="1" x14ac:dyDescent="0.25">
      <c r="B11" s="27"/>
      <c r="C11" s="28"/>
      <c r="D11" s="29" t="s">
        <v>55</v>
      </c>
      <c r="E11" s="29" t="s">
        <v>28</v>
      </c>
      <c r="F11" s="30"/>
      <c r="H11" s="18"/>
      <c r="I11" s="9" t="s">
        <v>45</v>
      </c>
      <c r="J11" s="142">
        <f>K11/'Data Input'!F4</f>
        <v>2733.5000000000005</v>
      </c>
      <c r="K11" s="142">
        <f>'Data Input'!F7*'Data Input'!D12</f>
        <v>109340.00000000001</v>
      </c>
      <c r="L11" s="19"/>
    </row>
    <row r="12" spans="2:14" ht="20.100000000000001" customHeight="1" x14ac:dyDescent="0.25">
      <c r="B12" s="27"/>
      <c r="C12" s="151" t="s">
        <v>62</v>
      </c>
      <c r="D12" s="152">
        <f>J19</f>
        <v>3263.8111552734372</v>
      </c>
      <c r="E12" s="152">
        <f>D12*E7</f>
        <v>130552.44621093749</v>
      </c>
      <c r="F12" s="30"/>
      <c r="H12" s="18"/>
      <c r="I12" s="143" t="s">
        <v>47</v>
      </c>
      <c r="J12" s="144">
        <f>K12/'Data Input'!F4</f>
        <v>121.875</v>
      </c>
      <c r="K12" s="144">
        <f>(('Data Input'!F27*'Data Input'!F28)/'Data Input'!F29)+('Data Input'!F32*'Data Input'!F27)+'Data Input'!F33</f>
        <v>4875</v>
      </c>
      <c r="L12" s="19"/>
    </row>
    <row r="13" spans="2:14" ht="20.100000000000001" customHeight="1" x14ac:dyDescent="0.25">
      <c r="B13" s="27"/>
      <c r="C13" s="151" t="s">
        <v>63</v>
      </c>
      <c r="D13" s="152">
        <f>'Data Input'!F21</f>
        <v>3400</v>
      </c>
      <c r="E13" s="152">
        <f>D13*E7</f>
        <v>136000</v>
      </c>
      <c r="F13" s="30"/>
      <c r="H13" s="18"/>
      <c r="I13" s="143" t="s">
        <v>48</v>
      </c>
      <c r="J13" s="144">
        <f>K13/'Data Input'!F4</f>
        <v>299.0625</v>
      </c>
      <c r="K13" s="144">
        <f>IF('Data Input'!O6&gt;0,('Data Input'!K6*'Data Input'!M6*'Data Input'!O6),(('Data Input'!K6*'Data Input'!M6)*0.8)*'Data Input'!Q6)+IF('Data Input'!O7&gt;0,('Data Input'!K7*'Data Input'!M7*'Data Input'!O7),(('Data Input'!K7*'Data Input'!M7)*0.8)*'Data Input'!Q7)+IF('Data Input'!O8&gt;0,('Data Input'!K8*'Data Input'!M8*'Data Input'!O8),(('Data Input'!K8*'Data Input'!M8)*0.8)*'Data Input'!Q8)</f>
        <v>11962.5</v>
      </c>
      <c r="L13" s="19"/>
    </row>
    <row r="14" spans="2:14" ht="20.100000000000001" customHeight="1" x14ac:dyDescent="0.25">
      <c r="B14" s="27"/>
      <c r="C14" s="31"/>
      <c r="D14" s="31"/>
      <c r="E14" s="31"/>
      <c r="F14" s="30"/>
      <c r="H14" s="18"/>
      <c r="I14" s="143" t="s">
        <v>49</v>
      </c>
      <c r="J14" s="144">
        <f>K14/'Data Input'!F4</f>
        <v>448.00390625</v>
      </c>
      <c r="K14" s="144">
        <f>SUM('Data Input'!AB6:AB12)</f>
        <v>17920.15625</v>
      </c>
      <c r="L14" s="19"/>
    </row>
    <row r="15" spans="2:14" ht="20.100000000000001" customHeight="1" x14ac:dyDescent="0.3">
      <c r="B15" s="27"/>
      <c r="C15" s="141" t="s">
        <v>70</v>
      </c>
      <c r="D15" s="22">
        <f>D13-D12</f>
        <v>136.18884472656282</v>
      </c>
      <c r="E15" s="34">
        <f>D15*E7</f>
        <v>5447.5537890625128</v>
      </c>
      <c r="F15" s="30"/>
      <c r="H15" s="18"/>
      <c r="I15" s="143" t="s">
        <v>50</v>
      </c>
      <c r="J15" s="144">
        <f>K15/'Data Input'!F4</f>
        <v>184.125</v>
      </c>
      <c r="K15" s="144">
        <f>'Data Input'!K28+'Data Input'!K29+'Data Input'!K30+'Data Input'!Q28+'Data Input'!Q29</f>
        <v>7365</v>
      </c>
      <c r="L15" s="19"/>
      <c r="N15" s="144"/>
    </row>
    <row r="16" spans="2:14" ht="20.100000000000001" customHeight="1" thickBot="1" x14ac:dyDescent="0.3">
      <c r="B16" s="32"/>
      <c r="C16" s="33"/>
      <c r="D16" s="33"/>
      <c r="E16" s="33"/>
      <c r="F16" s="35"/>
      <c r="H16" s="18"/>
      <c r="I16" s="143" t="s">
        <v>51</v>
      </c>
      <c r="J16" s="144">
        <f>K16/'Data Input'!F4</f>
        <v>135.36974902343749</v>
      </c>
      <c r="K16" s="144">
        <f>(K11+K12+K13+K14+K15)*'Data Input'!Q32*0.5</f>
        <v>5414.7899609374999</v>
      </c>
      <c r="L16" s="19"/>
    </row>
    <row r="17" spans="2:12" ht="5.0999999999999996" customHeight="1" x14ac:dyDescent="0.25">
      <c r="B17" s="14"/>
      <c r="C17" s="15"/>
      <c r="D17" s="15"/>
      <c r="E17" s="15"/>
      <c r="F17" s="17"/>
      <c r="H17" s="18"/>
      <c r="I17" s="158" t="s">
        <v>52</v>
      </c>
      <c r="J17" s="160">
        <f>K17/'Data Input'!F4</f>
        <v>658.125</v>
      </c>
      <c r="K17" s="160">
        <f>'Data Input'!D18*'Data Input'!D15</f>
        <v>26325</v>
      </c>
      <c r="L17" s="19"/>
    </row>
    <row r="18" spans="2:12" ht="20.100000000000001" customHeight="1" x14ac:dyDescent="0.25">
      <c r="B18" s="18"/>
      <c r="C18" s="155" t="s">
        <v>66</v>
      </c>
      <c r="D18" s="156"/>
      <c r="E18" s="156"/>
      <c r="F18" s="19"/>
      <c r="H18" s="18"/>
      <c r="I18" s="159"/>
      <c r="J18" s="161"/>
      <c r="K18" s="161"/>
      <c r="L18" s="19"/>
    </row>
    <row r="19" spans="2:12" ht="5.0999999999999996" customHeight="1" x14ac:dyDescent="0.25">
      <c r="B19" s="18"/>
      <c r="C19" s="156"/>
      <c r="D19" s="156"/>
      <c r="E19" s="156"/>
      <c r="F19" s="19"/>
      <c r="H19" s="18"/>
      <c r="I19" s="162" t="s">
        <v>67</v>
      </c>
      <c r="J19" s="176">
        <f>K19/'Data Input'!F4</f>
        <v>3263.8111552734372</v>
      </c>
      <c r="K19" s="176">
        <f>K11+K12+K13+K14+K15+K16-K17</f>
        <v>130552.44621093749</v>
      </c>
      <c r="L19" s="19"/>
    </row>
    <row r="20" spans="2:12" ht="39.950000000000003" customHeight="1" thickBot="1" x14ac:dyDescent="0.3">
      <c r="B20" s="20"/>
      <c r="C20" s="157"/>
      <c r="D20" s="157"/>
      <c r="E20" s="157"/>
      <c r="F20" s="21"/>
      <c r="H20" s="20"/>
      <c r="I20" s="163"/>
      <c r="J20" s="177"/>
      <c r="K20" s="177"/>
      <c r="L20" s="21"/>
    </row>
    <row r="21" spans="2:12" ht="30" customHeight="1" x14ac:dyDescent="0.25">
      <c r="C21" s="175" t="s">
        <v>71</v>
      </c>
      <c r="D21" s="175"/>
      <c r="E21" s="175"/>
      <c r="F21" s="175"/>
      <c r="G21" s="175"/>
      <c r="H21" s="175"/>
      <c r="I21" s="175"/>
      <c r="J21" s="175"/>
      <c r="K21" s="175"/>
    </row>
  </sheetData>
  <sheetProtection algorithmName="SHA-512" hashValue="2hoT+xE73mDuevyglZ6a+o+oSvtUwfCW2MFM+SKpYgFepFI8YbfTSMDBc34jRMAVwH5bI6zqplQoYCklqXPZhg==" saltValue="RXQ1zpgjjyQZxnNbMw2afA==" spinCount="100000" sheet="1" objects="1" scenarios="1"/>
  <mergeCells count="12">
    <mergeCell ref="C21:K21"/>
    <mergeCell ref="C5:K5"/>
    <mergeCell ref="C3:G4"/>
    <mergeCell ref="C18:E20"/>
    <mergeCell ref="I17:I18"/>
    <mergeCell ref="K17:K18"/>
    <mergeCell ref="J17:J18"/>
    <mergeCell ref="I19:I20"/>
    <mergeCell ref="K19:K20"/>
    <mergeCell ref="J19:J20"/>
    <mergeCell ref="I6:K7"/>
    <mergeCell ref="I2:K4"/>
  </mergeCells>
  <conditionalFormatting sqref="D15">
    <cfRule type="cellIs" dxfId="1" priority="1" operator="lessThan">
      <formula>0</formula>
    </cfRule>
    <cfRule type="cellIs" dxfId="0" priority="2" operator="greaterThan">
      <formula>0</formula>
    </cfRule>
  </conditionalFormatting>
  <printOptions horizontalCentered="1" verticalCentered="1"/>
  <pageMargins left="0.45" right="0.45" top="0.5" bottom="0.5" header="0" footer="0"/>
  <pageSetup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8984B-F835-4D92-9B65-288038420B43}">
  <sheetPr>
    <pageSetUpPr fitToPage="1"/>
  </sheetPr>
  <dimension ref="B1:AB38"/>
  <sheetViews>
    <sheetView showGridLines="0" showRowColHeaders="0" zoomScaleNormal="100" workbookViewId="0">
      <selection activeCell="C2" sqref="C2"/>
      <extLst>
        <ext xmlns:xlsdti="http://schemas.microsoft.com/office/spreadsheetml/2023/showDataTypeIcons" uri="{77bfe23e-c014-4d31-8a63-9c772dbf06b6}">
          <xlsdti:showDataTypeIcons visible="0"/>
        </ext>
      </extLst>
    </sheetView>
  </sheetViews>
  <sheetFormatPr defaultColWidth="8.85546875" defaultRowHeight="15.75" x14ac:dyDescent="0.25"/>
  <cols>
    <col min="1" max="1" width="4.7109375" style="9" customWidth="1"/>
    <col min="2" max="2" width="1.7109375" style="9" customWidth="1"/>
    <col min="3" max="3" width="35.7109375" style="9" customWidth="1"/>
    <col min="4" max="4" width="12.7109375" style="9" customWidth="1"/>
    <col min="5" max="5" width="1.7109375" style="9" customWidth="1"/>
    <col min="6" max="6" width="10.7109375" style="9" customWidth="1"/>
    <col min="7" max="7" width="1.7109375" style="9" customWidth="1"/>
    <col min="8" max="8" width="4.7109375" style="9" customWidth="1"/>
    <col min="9" max="9" width="1.7109375" style="9" customWidth="1"/>
    <col min="10" max="10" width="20.7109375" style="9" customWidth="1"/>
    <col min="11" max="11" width="12.7109375" style="9" customWidth="1"/>
    <col min="12" max="12" width="1.7109375" style="9" customWidth="1"/>
    <col min="13" max="13" width="10.7109375" style="9" customWidth="1"/>
    <col min="14" max="14" width="1.7109375" style="9" customWidth="1"/>
    <col min="15" max="15" width="12.7109375" style="9" customWidth="1"/>
    <col min="16" max="16" width="1.7109375" style="9" customWidth="1"/>
    <col min="17" max="17" width="10.7109375" style="9" customWidth="1"/>
    <col min="18" max="18" width="1.7109375" style="9" customWidth="1"/>
    <col min="19" max="19" width="4.7109375" style="9" customWidth="1"/>
    <col min="20" max="20" width="1.7109375" style="9" customWidth="1"/>
    <col min="21" max="21" width="100.7109375" style="9" customWidth="1"/>
    <col min="22" max="22" width="1.7109375" style="9" customWidth="1"/>
    <col min="23" max="26" width="10.7109375" style="9" customWidth="1"/>
    <col min="27" max="27" width="8.85546875" style="9"/>
    <col min="28" max="29" width="12.7109375" style="9" customWidth="1"/>
    <col min="30" max="30" width="40.7109375" style="9" customWidth="1"/>
    <col min="31" max="47" width="12.7109375" style="9" customWidth="1"/>
    <col min="48" max="48" width="0.85546875" style="9" customWidth="1"/>
    <col min="49" max="49" width="2.5703125" style="9" customWidth="1"/>
    <col min="50" max="51" width="8.85546875" style="9"/>
    <col min="52" max="54" width="10.85546875" style="9" customWidth="1"/>
    <col min="55" max="55" width="10.85546875" style="9" bestFit="1" customWidth="1"/>
    <col min="56" max="16384" width="8.85546875" style="9"/>
  </cols>
  <sheetData>
    <row r="1" spans="2:28" ht="15" customHeight="1" x14ac:dyDescent="0.25"/>
    <row r="2" spans="2:28" ht="20.100000000000001" customHeight="1" thickBot="1" x14ac:dyDescent="0.3">
      <c r="C2" s="48" t="s">
        <v>37</v>
      </c>
      <c r="I2" s="49"/>
      <c r="J2" s="50" t="s">
        <v>57</v>
      </c>
      <c r="K2" s="51"/>
      <c r="L2" s="51"/>
      <c r="M2" s="52"/>
      <c r="N2" s="52"/>
      <c r="O2" s="52"/>
      <c r="P2" s="52"/>
      <c r="Q2" s="52"/>
      <c r="R2" s="53"/>
      <c r="S2" s="53"/>
      <c r="T2" s="166" t="s">
        <v>43</v>
      </c>
      <c r="U2" s="166"/>
      <c r="V2" s="166"/>
      <c r="W2" s="53"/>
      <c r="X2" s="54"/>
      <c r="Y2" s="54"/>
    </row>
    <row r="3" spans="2:28" ht="20.100000000000001" customHeight="1" x14ac:dyDescent="0.2">
      <c r="B3" s="55"/>
      <c r="C3" s="56"/>
      <c r="D3" s="57"/>
      <c r="E3" s="57"/>
      <c r="F3" s="56"/>
      <c r="G3" s="58"/>
      <c r="I3" s="59"/>
      <c r="J3" s="60"/>
      <c r="K3" s="60" t="s">
        <v>34</v>
      </c>
      <c r="L3" s="60"/>
      <c r="M3" s="60" t="s">
        <v>10</v>
      </c>
      <c r="N3" s="61"/>
      <c r="O3" s="173" t="s">
        <v>31</v>
      </c>
      <c r="P3" s="173"/>
      <c r="Q3" s="173"/>
      <c r="R3" s="62"/>
      <c r="S3" s="53"/>
      <c r="T3" s="63"/>
      <c r="U3" s="64"/>
      <c r="V3" s="65"/>
      <c r="W3" s="66"/>
      <c r="X3" s="54"/>
      <c r="Y3" s="54"/>
    </row>
    <row r="4" spans="2:28" ht="20.100000000000001" customHeight="1" x14ac:dyDescent="0.2">
      <c r="B4" s="67"/>
      <c r="C4" s="172" t="s">
        <v>38</v>
      </c>
      <c r="D4" s="172"/>
      <c r="E4" s="132"/>
      <c r="F4" s="10">
        <v>40</v>
      </c>
      <c r="G4" s="68"/>
      <c r="I4" s="69"/>
      <c r="J4" s="70"/>
      <c r="K4" s="70" t="s">
        <v>35</v>
      </c>
      <c r="L4" s="70"/>
      <c r="M4" s="70" t="s">
        <v>11</v>
      </c>
      <c r="N4" s="70"/>
      <c r="O4" s="71" t="s">
        <v>23</v>
      </c>
      <c r="P4" s="70"/>
      <c r="Q4" s="71" t="s">
        <v>24</v>
      </c>
      <c r="R4" s="72"/>
      <c r="S4" s="53"/>
      <c r="T4" s="73"/>
      <c r="U4" s="167" t="s">
        <v>68</v>
      </c>
      <c r="V4" s="74"/>
      <c r="W4" s="54"/>
      <c r="X4" s="54"/>
      <c r="Y4" s="54"/>
    </row>
    <row r="5" spans="2:28" ht="5.0999999999999996" customHeight="1" x14ac:dyDescent="0.25">
      <c r="B5" s="67"/>
      <c r="C5" s="133"/>
      <c r="D5" s="132"/>
      <c r="E5" s="132"/>
      <c r="F5" s="134"/>
      <c r="G5" s="68"/>
      <c r="I5" s="69"/>
      <c r="J5" s="75"/>
      <c r="K5" s="75"/>
      <c r="L5" s="75"/>
      <c r="M5" s="75"/>
      <c r="N5" s="75"/>
      <c r="O5" s="75"/>
      <c r="P5" s="75"/>
      <c r="Q5" s="75"/>
      <c r="R5" s="76"/>
      <c r="S5" s="53"/>
      <c r="T5" s="73"/>
      <c r="U5" s="167"/>
      <c r="V5" s="74"/>
      <c r="W5" s="54"/>
      <c r="X5" s="54"/>
      <c r="Y5" s="54"/>
    </row>
    <row r="6" spans="2:28" ht="20.100000000000001" customHeight="1" x14ac:dyDescent="0.25">
      <c r="B6" s="67"/>
      <c r="C6" s="169" t="s">
        <v>39</v>
      </c>
      <c r="D6" s="169"/>
      <c r="E6" s="132"/>
      <c r="F6" s="134"/>
      <c r="G6" s="68"/>
      <c r="I6" s="69"/>
      <c r="J6" s="77" t="s">
        <v>25</v>
      </c>
      <c r="K6" s="3">
        <v>50</v>
      </c>
      <c r="L6" s="77"/>
      <c r="M6" s="11">
        <v>90</v>
      </c>
      <c r="N6" s="77"/>
      <c r="O6" s="2">
        <v>1.05</v>
      </c>
      <c r="P6" s="75"/>
      <c r="Q6" s="3">
        <v>0</v>
      </c>
      <c r="R6" s="78"/>
      <c r="S6" s="53"/>
      <c r="T6" s="73"/>
      <c r="U6" s="167"/>
      <c r="V6" s="74"/>
      <c r="W6" s="54"/>
      <c r="X6" s="54"/>
      <c r="AA6" s="79">
        <f>IF('Data Input'!O6&gt;0,('Data Input'!K6*'Data Input'!M6*'Data Input'!O6),(('Data Input'!K6*'Data Input'!M6)*0.8)*'Data Input'!Q6)</f>
        <v>4725</v>
      </c>
      <c r="AB6" s="79">
        <f>('Data Input'!K15*'Data Input'!M15*'Data Input'!O15*('Data Input'!Q15/2000))</f>
        <v>3510</v>
      </c>
    </row>
    <row r="7" spans="2:28" ht="20.100000000000001" customHeight="1" x14ac:dyDescent="0.25">
      <c r="B7" s="67"/>
      <c r="C7" s="169"/>
      <c r="D7" s="169"/>
      <c r="E7" s="132"/>
      <c r="F7" s="8">
        <v>50</v>
      </c>
      <c r="G7" s="68"/>
      <c r="I7" s="69"/>
      <c r="J7" s="77" t="s">
        <v>26</v>
      </c>
      <c r="K7" s="3">
        <v>35</v>
      </c>
      <c r="L7" s="77"/>
      <c r="M7" s="11">
        <v>150</v>
      </c>
      <c r="N7" s="77"/>
      <c r="O7" s="2">
        <v>0.95</v>
      </c>
      <c r="P7" s="75"/>
      <c r="Q7" s="3">
        <v>0</v>
      </c>
      <c r="R7" s="78"/>
      <c r="S7" s="53"/>
      <c r="T7" s="73"/>
      <c r="U7" s="167"/>
      <c r="V7" s="74"/>
      <c r="W7" s="54"/>
      <c r="X7" s="54"/>
      <c r="AA7" s="79">
        <f>IF('Data Input'!O7&gt;0,('Data Input'!K7*'Data Input'!M7*'Data Input'!O7),(('Data Input'!K7*'Data Input'!M7)*0.8)*'Data Input'!Q7)</f>
        <v>4987.5</v>
      </c>
      <c r="AB7" s="79">
        <f>('Data Input'!K16*'Data Input'!M16*'Data Input'!O16*('Data Input'!Q16/2000))</f>
        <v>10625</v>
      </c>
    </row>
    <row r="8" spans="2:28" ht="20.100000000000001" customHeight="1" x14ac:dyDescent="0.25">
      <c r="B8" s="67"/>
      <c r="C8" s="171" t="s">
        <v>74</v>
      </c>
      <c r="D8" s="171"/>
      <c r="E8" s="132"/>
      <c r="F8" s="134"/>
      <c r="G8" s="68"/>
      <c r="I8" s="69"/>
      <c r="J8" s="77" t="s">
        <v>27</v>
      </c>
      <c r="K8" s="3">
        <v>15</v>
      </c>
      <c r="L8" s="77"/>
      <c r="M8" s="11">
        <v>150</v>
      </c>
      <c r="N8" s="77"/>
      <c r="O8" s="2">
        <v>1</v>
      </c>
      <c r="P8" s="75"/>
      <c r="Q8" s="3">
        <v>0</v>
      </c>
      <c r="R8" s="78"/>
      <c r="S8" s="53"/>
      <c r="T8" s="73"/>
      <c r="U8" s="167"/>
      <c r="V8" s="74"/>
      <c r="W8" s="54"/>
      <c r="X8" s="54"/>
      <c r="AA8" s="79">
        <f>IF('Data Input'!O8&gt;0,('Data Input'!K8*'Data Input'!M8*'Data Input'!O8),(('Data Input'!K8*'Data Input'!M8)*0.8)*'Data Input'!Q8)</f>
        <v>2250</v>
      </c>
      <c r="AB8" s="79">
        <f>('Data Input'!K17*'Data Input'!M17*'Data Input'!O17*('Data Input'!Q17/2000))</f>
        <v>1218.75</v>
      </c>
    </row>
    <row r="9" spans="2:28" ht="5.0999999999999996" customHeight="1" thickBot="1" x14ac:dyDescent="0.3">
      <c r="B9" s="67"/>
      <c r="C9" s="171"/>
      <c r="D9" s="171"/>
      <c r="E9" s="132"/>
      <c r="F9" s="132"/>
      <c r="G9" s="68"/>
      <c r="I9" s="80"/>
      <c r="J9" s="81"/>
      <c r="K9" s="81"/>
      <c r="L9" s="81"/>
      <c r="M9" s="82"/>
      <c r="N9" s="81"/>
      <c r="O9" s="81"/>
      <c r="P9" s="81"/>
      <c r="Q9" s="81"/>
      <c r="R9" s="83"/>
      <c r="S9" s="53"/>
      <c r="T9" s="73"/>
      <c r="U9" s="167"/>
      <c r="V9" s="84"/>
      <c r="W9" s="53"/>
      <c r="X9" s="54"/>
      <c r="AA9" s="79"/>
      <c r="AB9" s="79">
        <f>('Data Input'!K18*'Data Input'!M18*'Data Input'!O18*('Data Input'!Q18/2000))+('Data Input'!K19*'Data Input'!M19*'Data Input'!O19*('Data Input'!Q19/2000))+('Data Input'!K20*'Data Input'!M20*'Data Input'!O20*('Data Input'!Q20/2000))+('Data Input'!K21*'Data Input'!M21*'Data Input'!O21*('Data Input'!Q21/2000))+'Data Input'!K23</f>
        <v>855.46875</v>
      </c>
    </row>
    <row r="10" spans="2:28" ht="20.100000000000001" customHeight="1" x14ac:dyDescent="0.25">
      <c r="B10" s="67"/>
      <c r="C10" s="135" t="s">
        <v>0</v>
      </c>
      <c r="D10" s="3">
        <v>568</v>
      </c>
      <c r="E10" s="132"/>
      <c r="F10" s="134"/>
      <c r="G10" s="68"/>
      <c r="M10" s="85"/>
      <c r="R10" s="54"/>
      <c r="S10" s="54"/>
      <c r="T10" s="86"/>
      <c r="U10" s="167"/>
      <c r="V10" s="74"/>
      <c r="W10" s="54"/>
      <c r="X10" s="54"/>
      <c r="AA10" s="79"/>
      <c r="AB10" s="79">
        <f>('Data Input'!K19*'Data Input'!M19*'Data Input'!O19*('Data Input'!Q19/2000))</f>
        <v>855.46875</v>
      </c>
    </row>
    <row r="11" spans="2:28" ht="20.100000000000001" customHeight="1" thickBot="1" x14ac:dyDescent="0.3">
      <c r="B11" s="67"/>
      <c r="C11" s="135" t="s">
        <v>21</v>
      </c>
      <c r="D11" s="7">
        <v>3.85</v>
      </c>
      <c r="E11" s="132"/>
      <c r="F11" s="134"/>
      <c r="G11" s="68"/>
      <c r="J11" s="50" t="s">
        <v>58</v>
      </c>
      <c r="M11" s="85"/>
      <c r="T11" s="73"/>
      <c r="U11" s="167"/>
      <c r="V11" s="87"/>
      <c r="AA11" s="79"/>
      <c r="AB11" s="79">
        <f>('Data Input'!K19*'Data Input'!M19*'Data Input'!O19*('Data Input'!Q19/2000))+('Data Input'!K20*'Data Input'!M20*'Data Input'!O20*('Data Input'!Q20/2000))+('Data Input'!K21*'Data Input'!M21*'Data Input'!O21*('Data Input'!Q21/2000))+('Data Input'!K22*'Data Input'!M22*'Data Input'!O22*('Data Input'!Q22/2000))+('Data Input'!K23*'Data Input'!M23*'Data Input'!O23*('Data Input'!Q23/2000))+'Data Input'!K25</f>
        <v>855.46875</v>
      </c>
    </row>
    <row r="12" spans="2:28" ht="20.100000000000001" customHeight="1" x14ac:dyDescent="0.25">
      <c r="B12" s="67"/>
      <c r="C12" s="136" t="s">
        <v>40</v>
      </c>
      <c r="D12" s="137">
        <f>D10*D11</f>
        <v>2186.8000000000002</v>
      </c>
      <c r="E12" s="132"/>
      <c r="F12" s="134"/>
      <c r="G12" s="68"/>
      <c r="I12" s="59"/>
      <c r="J12" s="60"/>
      <c r="K12" s="60" t="s">
        <v>34</v>
      </c>
      <c r="L12" s="88"/>
      <c r="M12" s="60" t="s">
        <v>10</v>
      </c>
      <c r="N12" s="88"/>
      <c r="O12" s="89" t="s">
        <v>12</v>
      </c>
      <c r="P12" s="88"/>
      <c r="Q12" s="89" t="s">
        <v>8</v>
      </c>
      <c r="R12" s="90"/>
      <c r="T12" s="73"/>
      <c r="U12" s="167"/>
      <c r="V12" s="87"/>
      <c r="AA12" s="79"/>
      <c r="AB12" s="79">
        <f>'Data Input'!K21</f>
        <v>0</v>
      </c>
    </row>
    <row r="13" spans="2:28" ht="20.100000000000001" customHeight="1" x14ac:dyDescent="0.25">
      <c r="B13" s="67"/>
      <c r="C13" s="170" t="s">
        <v>60</v>
      </c>
      <c r="D13" s="132"/>
      <c r="E13" s="132"/>
      <c r="F13" s="134"/>
      <c r="G13" s="68"/>
      <c r="I13" s="69"/>
      <c r="J13" s="70"/>
      <c r="K13" s="70" t="s">
        <v>35</v>
      </c>
      <c r="L13" s="91"/>
      <c r="M13" s="70" t="s">
        <v>11</v>
      </c>
      <c r="N13" s="91"/>
      <c r="O13" s="71" t="s">
        <v>13</v>
      </c>
      <c r="P13" s="91"/>
      <c r="Q13" s="71" t="s">
        <v>9</v>
      </c>
      <c r="R13" s="92"/>
      <c r="T13" s="73"/>
      <c r="U13" s="167"/>
      <c r="V13" s="87"/>
    </row>
    <row r="14" spans="2:28" ht="5.0999999999999996" customHeight="1" x14ac:dyDescent="0.2">
      <c r="B14" s="67"/>
      <c r="C14" s="170"/>
      <c r="D14" s="132"/>
      <c r="E14" s="132"/>
      <c r="F14" s="138"/>
      <c r="G14" s="68"/>
      <c r="I14" s="69"/>
      <c r="J14" s="75"/>
      <c r="K14" s="75"/>
      <c r="L14" s="93"/>
      <c r="M14" s="75"/>
      <c r="N14" s="93"/>
      <c r="O14" s="75"/>
      <c r="P14" s="93"/>
      <c r="Q14" s="75"/>
      <c r="R14" s="92"/>
      <c r="T14" s="73"/>
      <c r="U14" s="167"/>
      <c r="V14" s="87"/>
    </row>
    <row r="15" spans="2:28" ht="20.100000000000001" customHeight="1" x14ac:dyDescent="0.2">
      <c r="B15" s="67"/>
      <c r="C15" s="135" t="s">
        <v>22</v>
      </c>
      <c r="D15" s="139">
        <f>F7-F4</f>
        <v>10</v>
      </c>
      <c r="E15" s="132"/>
      <c r="F15" s="138"/>
      <c r="G15" s="68"/>
      <c r="I15" s="69"/>
      <c r="J15" s="77" t="s">
        <v>5</v>
      </c>
      <c r="K15" s="3">
        <v>50</v>
      </c>
      <c r="L15" s="93"/>
      <c r="M15" s="11">
        <v>45</v>
      </c>
      <c r="N15" s="93"/>
      <c r="O15" s="2">
        <v>16</v>
      </c>
      <c r="P15" s="93"/>
      <c r="Q15" s="3">
        <v>195</v>
      </c>
      <c r="R15" s="92"/>
      <c r="T15" s="73"/>
      <c r="U15" s="167"/>
      <c r="V15" s="87"/>
    </row>
    <row r="16" spans="2:28" ht="20.100000000000001" customHeight="1" x14ac:dyDescent="0.2">
      <c r="B16" s="67"/>
      <c r="C16" s="135" t="s">
        <v>20</v>
      </c>
      <c r="D16" s="3">
        <v>810</v>
      </c>
      <c r="E16" s="132"/>
      <c r="F16" s="138"/>
      <c r="G16" s="68"/>
      <c r="I16" s="69"/>
      <c r="J16" s="77" t="s">
        <v>6</v>
      </c>
      <c r="K16" s="3">
        <v>50</v>
      </c>
      <c r="L16" s="93"/>
      <c r="M16" s="11">
        <v>85</v>
      </c>
      <c r="N16" s="93"/>
      <c r="O16" s="2">
        <v>20</v>
      </c>
      <c r="P16" s="93"/>
      <c r="Q16" s="3">
        <v>250</v>
      </c>
      <c r="R16" s="92"/>
      <c r="T16" s="73"/>
      <c r="U16" s="167"/>
      <c r="V16" s="87"/>
    </row>
    <row r="17" spans="2:22" ht="20.100000000000001" customHeight="1" x14ac:dyDescent="0.2">
      <c r="B17" s="67"/>
      <c r="C17" s="135" t="s">
        <v>21</v>
      </c>
      <c r="D17" s="7">
        <v>3.25</v>
      </c>
      <c r="E17" s="132"/>
      <c r="F17" s="138"/>
      <c r="G17" s="68"/>
      <c r="I17" s="69"/>
      <c r="J17" s="77" t="s">
        <v>7</v>
      </c>
      <c r="K17" s="3">
        <v>50</v>
      </c>
      <c r="L17" s="93"/>
      <c r="M17" s="11">
        <v>30</v>
      </c>
      <c r="N17" s="93"/>
      <c r="O17" s="2">
        <v>2.5</v>
      </c>
      <c r="P17" s="93"/>
      <c r="Q17" s="3">
        <v>650</v>
      </c>
      <c r="R17" s="92"/>
      <c r="T17" s="73"/>
      <c r="U17" s="167"/>
      <c r="V17" s="87"/>
    </row>
    <row r="18" spans="2:22" ht="20.100000000000001" customHeight="1" x14ac:dyDescent="0.25">
      <c r="B18" s="67"/>
      <c r="C18" s="136" t="s">
        <v>41</v>
      </c>
      <c r="D18" s="137">
        <f>D16*D17</f>
        <v>2632.5</v>
      </c>
      <c r="E18" s="132"/>
      <c r="F18" s="138"/>
      <c r="G18" s="68"/>
      <c r="I18" s="69"/>
      <c r="J18" s="77" t="s">
        <v>14</v>
      </c>
      <c r="K18" s="3">
        <v>0</v>
      </c>
      <c r="L18" s="93"/>
      <c r="M18" s="11">
        <v>0</v>
      </c>
      <c r="N18" s="93"/>
      <c r="O18" s="2">
        <v>0</v>
      </c>
      <c r="P18" s="93"/>
      <c r="Q18" s="3">
        <v>0</v>
      </c>
      <c r="R18" s="92"/>
      <c r="T18" s="73"/>
      <c r="U18" s="167"/>
      <c r="V18" s="87"/>
    </row>
    <row r="19" spans="2:22" ht="20.100000000000001" customHeight="1" x14ac:dyDescent="0.25">
      <c r="B19" s="67"/>
      <c r="C19" s="132"/>
      <c r="D19" s="132"/>
      <c r="E19" s="132"/>
      <c r="F19" s="132"/>
      <c r="G19" s="140"/>
      <c r="I19" s="69"/>
      <c r="J19" s="77" t="s">
        <v>15</v>
      </c>
      <c r="K19" s="3">
        <v>50</v>
      </c>
      <c r="L19" s="93"/>
      <c r="M19" s="11">
        <v>365</v>
      </c>
      <c r="N19" s="93"/>
      <c r="O19" s="2">
        <v>0.25</v>
      </c>
      <c r="P19" s="93"/>
      <c r="Q19" s="3">
        <v>375</v>
      </c>
      <c r="R19" s="92"/>
      <c r="T19" s="73"/>
      <c r="U19" s="167"/>
      <c r="V19" s="87"/>
    </row>
    <row r="20" spans="2:22" ht="15" customHeight="1" x14ac:dyDescent="0.2">
      <c r="B20" s="67"/>
      <c r="C20" s="169" t="s">
        <v>61</v>
      </c>
      <c r="D20" s="169"/>
      <c r="E20" s="132"/>
      <c r="F20" s="138"/>
      <c r="G20" s="68"/>
      <c r="I20" s="69"/>
      <c r="J20" s="75"/>
      <c r="K20" s="75"/>
      <c r="L20" s="93"/>
      <c r="M20" s="75"/>
      <c r="N20" s="93"/>
      <c r="O20" s="75"/>
      <c r="P20" s="93"/>
      <c r="Q20" s="75"/>
      <c r="R20" s="92"/>
      <c r="T20" s="73"/>
      <c r="U20" s="167"/>
      <c r="V20" s="87"/>
    </row>
    <row r="21" spans="2:22" ht="20.100000000000001" customHeight="1" x14ac:dyDescent="0.25">
      <c r="B21" s="67"/>
      <c r="C21" s="169"/>
      <c r="D21" s="169"/>
      <c r="E21" s="132"/>
      <c r="F21" s="5">
        <v>3400</v>
      </c>
      <c r="G21" s="140"/>
      <c r="I21" s="69"/>
      <c r="J21" s="77" t="s">
        <v>33</v>
      </c>
      <c r="K21" s="13">
        <v>0</v>
      </c>
      <c r="L21" s="97"/>
      <c r="M21" s="97"/>
      <c r="N21" s="93"/>
      <c r="O21" s="75"/>
      <c r="P21" s="93"/>
      <c r="Q21" s="75"/>
      <c r="R21" s="92"/>
      <c r="T21" s="73"/>
      <c r="U21" s="167"/>
      <c r="V21" s="87"/>
    </row>
    <row r="22" spans="2:22" ht="5.0999999999999996" customHeight="1" thickBot="1" x14ac:dyDescent="0.3">
      <c r="B22" s="94"/>
      <c r="C22" s="95"/>
      <c r="D22" s="95"/>
      <c r="E22" s="95"/>
      <c r="F22" s="95"/>
      <c r="G22" s="96"/>
      <c r="I22" s="80"/>
      <c r="J22" s="81"/>
      <c r="K22" s="102"/>
      <c r="L22" s="102"/>
      <c r="M22" s="103"/>
      <c r="N22" s="102"/>
      <c r="O22" s="103"/>
      <c r="P22" s="102"/>
      <c r="Q22" s="103"/>
      <c r="R22" s="104"/>
      <c r="T22" s="73"/>
      <c r="U22" s="167"/>
      <c r="V22" s="87"/>
    </row>
    <row r="23" spans="2:22" ht="15" customHeight="1" x14ac:dyDescent="0.25">
      <c r="T23" s="73"/>
      <c r="U23" s="167"/>
      <c r="V23" s="87"/>
    </row>
    <row r="24" spans="2:22" ht="20.100000000000001" customHeight="1" thickBot="1" x14ac:dyDescent="0.25">
      <c r="C24" s="50" t="s">
        <v>16</v>
      </c>
      <c r="D24" s="51"/>
      <c r="I24" s="110"/>
      <c r="J24" s="111" t="s">
        <v>59</v>
      </c>
      <c r="T24" s="73"/>
      <c r="U24" s="167"/>
      <c r="V24" s="87"/>
    </row>
    <row r="25" spans="2:22" ht="5.0999999999999996" customHeight="1" x14ac:dyDescent="0.25">
      <c r="B25" s="98"/>
      <c r="C25" s="99"/>
      <c r="D25" s="99"/>
      <c r="E25" s="99"/>
      <c r="F25" s="100"/>
      <c r="G25" s="101"/>
      <c r="I25" s="113"/>
      <c r="J25" s="114"/>
      <c r="K25" s="115"/>
      <c r="L25" s="115"/>
      <c r="M25" s="116"/>
      <c r="N25" s="115"/>
      <c r="O25" s="115"/>
      <c r="P25" s="115"/>
      <c r="Q25" s="115"/>
      <c r="R25" s="117"/>
      <c r="T25" s="73"/>
      <c r="U25" s="167"/>
      <c r="V25" s="87"/>
    </row>
    <row r="26" spans="2:22" ht="20.100000000000001" customHeight="1" x14ac:dyDescent="0.25">
      <c r="B26" s="105"/>
      <c r="C26" s="106" t="s">
        <v>18</v>
      </c>
      <c r="D26" s="106"/>
      <c r="E26" s="106"/>
      <c r="F26" s="107"/>
      <c r="G26" s="108"/>
      <c r="I26" s="120"/>
      <c r="J26" s="174" t="s">
        <v>69</v>
      </c>
      <c r="K26" s="174"/>
      <c r="L26" s="174"/>
      <c r="M26" s="174"/>
      <c r="N26" s="174"/>
      <c r="O26" s="174"/>
      <c r="P26" s="174"/>
      <c r="Q26" s="174"/>
      <c r="R26" s="119"/>
      <c r="T26" s="73"/>
      <c r="U26" s="167"/>
      <c r="V26" s="87"/>
    </row>
    <row r="27" spans="2:22" ht="20.100000000000001" customHeight="1" x14ac:dyDescent="0.25">
      <c r="B27" s="105"/>
      <c r="C27" s="109" t="s">
        <v>17</v>
      </c>
      <c r="D27" s="109"/>
      <c r="E27" s="106"/>
      <c r="F27" s="4">
        <v>3</v>
      </c>
      <c r="G27" s="108"/>
      <c r="I27" s="122"/>
      <c r="J27" s="146"/>
      <c r="K27" s="146"/>
      <c r="L27" s="146"/>
      <c r="M27" s="146"/>
      <c r="N27" s="146"/>
      <c r="O27" s="146"/>
      <c r="P27" s="146"/>
      <c r="Q27" s="146"/>
      <c r="R27" s="119"/>
      <c r="T27" s="73"/>
      <c r="U27" s="167"/>
      <c r="V27" s="87"/>
    </row>
    <row r="28" spans="2:22" ht="20.100000000000001" customHeight="1" x14ac:dyDescent="0.25">
      <c r="B28" s="112"/>
      <c r="C28" s="109" t="s">
        <v>30</v>
      </c>
      <c r="D28" s="109"/>
      <c r="E28" s="106"/>
      <c r="F28" s="5">
        <v>6500</v>
      </c>
      <c r="G28" s="108"/>
      <c r="I28" s="118"/>
      <c r="J28" s="145" t="s">
        <v>32</v>
      </c>
      <c r="K28" s="131">
        <v>1500</v>
      </c>
      <c r="L28" s="146"/>
      <c r="M28" s="146"/>
      <c r="N28" s="146"/>
      <c r="O28" s="145" t="s">
        <v>3</v>
      </c>
      <c r="P28" s="146"/>
      <c r="Q28" s="131">
        <v>5000</v>
      </c>
      <c r="R28" s="119"/>
      <c r="T28" s="73"/>
      <c r="U28" s="167"/>
      <c r="V28" s="87"/>
    </row>
    <row r="29" spans="2:22" ht="20.100000000000001" customHeight="1" x14ac:dyDescent="0.25">
      <c r="B29" s="105"/>
      <c r="C29" s="109" t="s">
        <v>1</v>
      </c>
      <c r="D29" s="109"/>
      <c r="E29" s="106"/>
      <c r="F29" s="4">
        <v>4</v>
      </c>
      <c r="G29" s="108"/>
      <c r="I29" s="120"/>
      <c r="J29" s="145" t="s">
        <v>36</v>
      </c>
      <c r="K29" s="131">
        <v>865</v>
      </c>
      <c r="L29" s="146"/>
      <c r="M29" s="146"/>
      <c r="N29" s="146"/>
      <c r="O29" s="146" t="s">
        <v>4</v>
      </c>
      <c r="P29" s="146"/>
      <c r="Q29" s="131">
        <v>0</v>
      </c>
      <c r="R29" s="119"/>
      <c r="T29" s="73"/>
      <c r="U29" s="167"/>
      <c r="V29" s="87"/>
    </row>
    <row r="30" spans="2:22" ht="20.100000000000001" customHeight="1" x14ac:dyDescent="0.25">
      <c r="B30" s="105"/>
      <c r="C30" s="106"/>
      <c r="D30" s="106"/>
      <c r="E30" s="106"/>
      <c r="F30" s="106"/>
      <c r="G30" s="108"/>
      <c r="I30" s="120"/>
      <c r="J30" s="145" t="s">
        <v>2</v>
      </c>
      <c r="K30" s="131">
        <v>0</v>
      </c>
      <c r="L30" s="146"/>
      <c r="M30" s="146"/>
      <c r="N30" s="146"/>
      <c r="O30" s="147"/>
      <c r="P30" s="147"/>
      <c r="Q30" s="147"/>
      <c r="R30" s="119"/>
      <c r="T30" s="73"/>
      <c r="U30" s="167"/>
      <c r="V30" s="87"/>
    </row>
    <row r="31" spans="2:22" ht="20.100000000000001" customHeight="1" x14ac:dyDescent="0.25">
      <c r="B31" s="105"/>
      <c r="C31" s="106" t="s">
        <v>44</v>
      </c>
      <c r="D31" s="121"/>
      <c r="E31" s="106"/>
      <c r="F31" s="150">
        <v>1050</v>
      </c>
      <c r="G31" s="108"/>
      <c r="I31" s="120"/>
      <c r="J31" s="148"/>
      <c r="K31" s="148"/>
      <c r="L31" s="148"/>
      <c r="M31" s="148"/>
      <c r="N31" s="148"/>
      <c r="O31" s="149"/>
      <c r="P31" s="147"/>
      <c r="Q31" s="147"/>
      <c r="R31" s="119"/>
      <c r="T31" s="73"/>
      <c r="U31" s="167"/>
      <c r="V31" s="87"/>
    </row>
    <row r="32" spans="2:22" ht="20.100000000000001" customHeight="1" x14ac:dyDescent="0.25">
      <c r="B32" s="105"/>
      <c r="C32" s="106"/>
      <c r="D32" s="121"/>
      <c r="E32" s="106"/>
      <c r="F32" s="121"/>
      <c r="G32" s="108"/>
      <c r="I32" s="122"/>
      <c r="J32" s="146" t="s">
        <v>42</v>
      </c>
      <c r="K32" s="146"/>
      <c r="L32" s="146"/>
      <c r="M32" s="146"/>
      <c r="N32" s="146"/>
      <c r="O32" s="146"/>
      <c r="P32" s="147"/>
      <c r="Q32" s="178">
        <v>7.1499999999999994E-2</v>
      </c>
      <c r="R32" s="119"/>
      <c r="T32" s="73"/>
      <c r="U32" s="167"/>
      <c r="V32" s="87"/>
    </row>
    <row r="33" spans="2:22" ht="20.100000000000001" customHeight="1" x14ac:dyDescent="0.25">
      <c r="B33" s="105"/>
      <c r="C33" s="106" t="s">
        <v>29</v>
      </c>
      <c r="D33" s="106"/>
      <c r="E33" s="106"/>
      <c r="F33" s="6">
        <v>0</v>
      </c>
      <c r="G33" s="108"/>
      <c r="I33" s="120"/>
      <c r="J33" s="148"/>
      <c r="K33" s="148"/>
      <c r="L33" s="148"/>
      <c r="M33" s="148"/>
      <c r="N33" s="148"/>
      <c r="O33" s="149"/>
      <c r="P33" s="147"/>
      <c r="Q33" s="147"/>
      <c r="R33" s="119"/>
      <c r="T33" s="73"/>
      <c r="U33" s="167"/>
      <c r="V33" s="87"/>
    </row>
    <row r="34" spans="2:22" ht="5.0999999999999996" customHeight="1" thickBot="1" x14ac:dyDescent="0.3">
      <c r="B34" s="123"/>
      <c r="C34" s="124"/>
      <c r="D34" s="124"/>
      <c r="E34" s="124"/>
      <c r="F34" s="124"/>
      <c r="G34" s="125"/>
      <c r="I34" s="126"/>
      <c r="J34" s="127"/>
      <c r="K34" s="127"/>
      <c r="L34" s="127"/>
      <c r="M34" s="127"/>
      <c r="N34" s="127"/>
      <c r="O34" s="127"/>
      <c r="P34" s="127"/>
      <c r="Q34" s="127"/>
      <c r="R34" s="128"/>
      <c r="T34" s="73"/>
      <c r="U34" s="167"/>
      <c r="V34" s="87"/>
    </row>
    <row r="35" spans="2:22" ht="15" customHeight="1" x14ac:dyDescent="0.25">
      <c r="T35" s="73"/>
      <c r="U35" s="167"/>
      <c r="V35" s="87"/>
    </row>
    <row r="36" spans="2:22" ht="15.75" customHeight="1" x14ac:dyDescent="0.25">
      <c r="T36" s="73"/>
      <c r="U36" s="167"/>
      <c r="V36" s="87"/>
    </row>
    <row r="37" spans="2:22" x14ac:dyDescent="0.25">
      <c r="T37" s="73"/>
      <c r="U37" s="167"/>
      <c r="V37" s="87"/>
    </row>
    <row r="38" spans="2:22" ht="16.5" thickBot="1" x14ac:dyDescent="0.3">
      <c r="T38" s="129"/>
      <c r="U38" s="168"/>
      <c r="V38" s="130"/>
    </row>
  </sheetData>
  <sheetProtection algorithmName="SHA-512" hashValue="eymv8X+e/7iwpqNUqONPZ2SmjS2PxOUHisHb/cSHAOR0udTf8GdGad0Vn8UsqQFR0knW/JNzwUsrJ5dm0mzruQ==" saltValue="fFehlOsClmwgsM3jPlLsXw==" spinCount="100000" sheet="1" objects="1" scenarios="1"/>
  <mergeCells count="9">
    <mergeCell ref="T2:V2"/>
    <mergeCell ref="U4:U38"/>
    <mergeCell ref="C6:D7"/>
    <mergeCell ref="C13:C14"/>
    <mergeCell ref="C8:D9"/>
    <mergeCell ref="C4:D4"/>
    <mergeCell ref="O3:Q3"/>
    <mergeCell ref="C20:D21"/>
    <mergeCell ref="J26:Q26"/>
  </mergeCells>
  <printOptions horizontalCentered="1"/>
  <pageMargins left="0.45" right="0.45" top="1" bottom="0.5" header="0" footer="0"/>
  <pageSetup scale="88"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Welcome &amp; Results</vt:lpstr>
      <vt:lpstr>Data Input</vt:lpstr>
      <vt:lpstr>'Data Input'!Print_Area</vt:lpstr>
      <vt:lpstr>'Welcome &amp; Results'!Print_Area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Tranel</dc:creator>
  <cp:lastModifiedBy>Tranel,Jeffrey</cp:lastModifiedBy>
  <cp:lastPrinted>2026-01-27T18:19:33Z</cp:lastPrinted>
  <dcterms:created xsi:type="dcterms:W3CDTF">2010-01-07T18:24:05Z</dcterms:created>
  <dcterms:modified xsi:type="dcterms:W3CDTF">2026-01-27T22:26:34Z</dcterms:modified>
</cp:coreProperties>
</file>