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9" documentId="13_ncr:1_{0A73A523-BD89-4C16-B0D6-665F10928DBC}" xr6:coauthVersionLast="47" xr6:coauthVersionMax="47" xr10:uidLastSave="{60EFCDC9-F919-4393-80DE-896D7C0E7F4D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17" i="1" l="1"/>
  <c r="G18" i="1"/>
  <c r="G19" i="1"/>
  <c r="G20" i="1"/>
  <c r="G22" i="1"/>
  <c r="G23" i="1"/>
  <c r="G24" i="1"/>
  <c r="G25" i="1"/>
  <c r="G26" i="1"/>
  <c r="G27" i="1"/>
  <c r="G28" i="1"/>
  <c r="G30" i="1"/>
  <c r="G31" i="1"/>
  <c r="G32" i="1"/>
  <c r="G33" i="1"/>
  <c r="G34" i="1"/>
  <c r="E35" i="1" l="1"/>
  <c r="F39" i="1"/>
  <c r="D62" i="1" l="1"/>
  <c r="D64" i="1" s="1"/>
  <c r="G59" i="1"/>
  <c r="I59" i="1" s="1"/>
  <c r="H52" i="1"/>
  <c r="I48" i="1"/>
  <c r="G46" i="1"/>
  <c r="H46" i="1" s="1"/>
  <c r="G45" i="1"/>
  <c r="H45" i="1" s="1"/>
  <c r="G44" i="1"/>
  <c r="I41" i="1"/>
  <c r="G39" i="1"/>
  <c r="I37" i="1"/>
  <c r="H34" i="1"/>
  <c r="H32" i="1"/>
  <c r="H31" i="1"/>
  <c r="H30" i="1"/>
  <c r="H28" i="1"/>
  <c r="H27" i="1"/>
  <c r="H26" i="1"/>
  <c r="H25" i="1"/>
  <c r="H24" i="1"/>
  <c r="H23" i="1"/>
  <c r="H20" i="1"/>
  <c r="H19" i="1"/>
  <c r="H18" i="1"/>
  <c r="H17" i="1"/>
  <c r="I11" i="1"/>
  <c r="G8" i="1"/>
  <c r="H8" i="1" s="1"/>
  <c r="H33" i="1" l="1"/>
  <c r="G35" i="1"/>
  <c r="H35" i="1" s="1"/>
  <c r="H22" i="1"/>
  <c r="G48" i="1"/>
  <c r="H48" i="1" s="1"/>
  <c r="D60" i="1"/>
  <c r="G11" i="1"/>
  <c r="I42" i="1"/>
  <c r="I49" i="1" s="1"/>
  <c r="I50" i="1" s="1"/>
  <c r="I54" i="1" s="1"/>
  <c r="F59" i="1"/>
  <c r="D63" i="1"/>
  <c r="D61" i="1"/>
  <c r="H59" i="1"/>
  <c r="E59" i="1"/>
  <c r="G41" i="1"/>
  <c r="H41" i="1" s="1"/>
  <c r="H39" i="1"/>
  <c r="H44" i="1"/>
  <c r="G37" i="1" l="1"/>
  <c r="H37" i="1" s="1"/>
  <c r="G42" i="1" l="1"/>
  <c r="G49" i="1" s="1"/>
  <c r="H42" i="1" l="1"/>
  <c r="H49" i="1"/>
  <c r="G60" i="1"/>
  <c r="F60" i="1"/>
  <c r="G62" i="1"/>
  <c r="F62" i="1"/>
  <c r="G50" i="1"/>
  <c r="G54" i="1" s="1"/>
  <c r="G64" i="1"/>
  <c r="E64" i="1"/>
  <c r="H64" i="1"/>
  <c r="I63" i="1"/>
  <c r="E62" i="1"/>
  <c r="H61" i="1"/>
  <c r="F61" i="1"/>
  <c r="I60" i="1"/>
  <c r="G63" i="1"/>
  <c r="H62" i="1"/>
  <c r="E63" i="1"/>
  <c r="G61" i="1"/>
  <c r="F64" i="1"/>
  <c r="I64" i="1"/>
  <c r="H60" i="1"/>
  <c r="E60" i="1"/>
  <c r="I62" i="1"/>
  <c r="F63" i="1"/>
  <c r="E61" i="1"/>
  <c r="I61" i="1"/>
  <c r="H63" i="1"/>
  <c r="H54" i="1" l="1"/>
  <c r="H50" i="1"/>
</calcChain>
</file>

<file path=xl/sharedStrings.xml><?xml version="1.0" encoding="utf-8"?>
<sst xmlns="http://schemas.openxmlformats.org/spreadsheetml/2006/main" count="84" uniqueCount="60">
  <si>
    <t>GROSS RECIPTS FROM PRODUCTION</t>
  </si>
  <si>
    <t xml:space="preserve">GROSS RECIPTS  </t>
  </si>
  <si>
    <t>YOUR FARM</t>
  </si>
  <si>
    <t>Total Receipts</t>
  </si>
  <si>
    <t xml:space="preserve">DIRECT COSTS </t>
  </si>
  <si>
    <t>OPERATING PREHARVEST</t>
  </si>
  <si>
    <t>Total Pre-Harvest Expenses</t>
  </si>
  <si>
    <t>HARVEST COSTS</t>
  </si>
  <si>
    <t>Total Harvest Costs</t>
  </si>
  <si>
    <t>Total Operating Costs</t>
  </si>
  <si>
    <t>PROPERTY &amp; OWNERSHIP COSTS</t>
  </si>
  <si>
    <t>Total Property &amp; Ownership Costs</t>
  </si>
  <si>
    <t>NET RECEIPTS BEFORE FACTOR PAYMENTS</t>
  </si>
  <si>
    <t>FACTOR PAYMENTS</t>
  </si>
  <si>
    <t>RETURN TO MANAGEMENT &amp; RISK</t>
  </si>
  <si>
    <t>BREAKEVEN ANALYSIS - PER ACRE RETURNS OVER TOTAL DIRECT COSTS ($/ACRE)</t>
  </si>
  <si>
    <t>ALTERNATIVE YIELDS</t>
  </si>
  <si>
    <t>UNIT</t>
  </si>
  <si>
    <t xml:space="preserve">PRICE  </t>
  </si>
  <si>
    <t xml:space="preserve">PER ACRE  </t>
  </si>
  <si>
    <t>COST PER UNIT</t>
  </si>
  <si>
    <t xml:space="preserve">QUANTITY  </t>
  </si>
  <si>
    <t>Custom Application</t>
  </si>
  <si>
    <t>Fuel</t>
  </si>
  <si>
    <t>Repairs &amp; Maintenance</t>
  </si>
  <si>
    <t>dollars</t>
  </si>
  <si>
    <t>General Farm Overhead</t>
  </si>
  <si>
    <t>Real Estate Taxes</t>
  </si>
  <si>
    <t>TOTAL DIRECT COSTS</t>
  </si>
  <si>
    <t>Estimated Production Costs &amp; Returns</t>
  </si>
  <si>
    <t xml:space="preserve">YIELD  </t>
  </si>
  <si>
    <t>acre</t>
  </si>
  <si>
    <t>Irrigation</t>
  </si>
  <si>
    <t xml:space="preserve"> </t>
  </si>
  <si>
    <t>Corn</t>
  </si>
  <si>
    <t>Tillage</t>
  </si>
  <si>
    <t>Disk</t>
  </si>
  <si>
    <t xml:space="preserve">Plow </t>
  </si>
  <si>
    <t>Seed (certified)</t>
  </si>
  <si>
    <t>Fertilizer</t>
  </si>
  <si>
    <t>Insecticide</t>
  </si>
  <si>
    <t>Water Assessment</t>
  </si>
  <si>
    <t>Labor</t>
  </si>
  <si>
    <t xml:space="preserve">Crop Insurance </t>
  </si>
  <si>
    <t>Roller Harrow</t>
  </si>
  <si>
    <t>Herbicide (roundup)</t>
  </si>
  <si>
    <t>Sidedress</t>
  </si>
  <si>
    <t>Other</t>
  </si>
  <si>
    <t>PER TON</t>
  </si>
  <si>
    <t xml:space="preserve">PER TON  </t>
  </si>
  <si>
    <t>tons</t>
  </si>
  <si>
    <t>ALTERNATIVE PRICES ($/TON)</t>
  </si>
  <si>
    <t>TONS PER ACRE</t>
  </si>
  <si>
    <t>Western - Silage Corn (Furrow Irrigated)</t>
  </si>
  <si>
    <t>ton</t>
  </si>
  <si>
    <t>Chopping &amp; Hauling</t>
  </si>
  <si>
    <t>N + P</t>
  </si>
  <si>
    <t>Machinery Ownership Costs</t>
  </si>
  <si>
    <t>Interest Expense (6 months @ 10%)</t>
  </si>
  <si>
    <t>Land ($6,500@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</si>
</sst>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8" fontId="4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6" fontId="4" fillId="0" borderId="2" xfId="0" applyNumberFormat="1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0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8" fontId="4" fillId="0" borderId="0" xfId="1" applyNumberFormat="1" applyFont="1" applyAlignment="1">
      <alignment vertical="center"/>
    </xf>
    <xf numFmtId="8" fontId="4" fillId="0" borderId="2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40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indent="2"/>
    </xf>
    <xf numFmtId="8" fontId="8" fillId="0" borderId="0" xfId="0" applyNumberFormat="1" applyFont="1" applyAlignment="1">
      <alignment vertical="center"/>
    </xf>
    <xf numFmtId="0" fontId="4" fillId="0" borderId="1" xfId="0" applyFont="1" applyBorder="1"/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left" vertical="center" indent="5"/>
    </xf>
    <xf numFmtId="0" fontId="3" fillId="3" borderId="13" xfId="2" applyBorder="1" applyAlignment="1">
      <alignment horizontal="center" vertical="center"/>
    </xf>
    <xf numFmtId="8" fontId="3" fillId="3" borderId="13" xfId="2" applyNumberFormat="1" applyBorder="1" applyAlignment="1">
      <alignment vertical="center"/>
    </xf>
    <xf numFmtId="6" fontId="3" fillId="3" borderId="13" xfId="2" applyNumberFormat="1" applyBorder="1" applyAlignment="1">
      <alignment vertical="center"/>
    </xf>
    <xf numFmtId="0" fontId="3" fillId="3" borderId="13" xfId="2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12700</xdr:rowOff>
    </xdr:from>
    <xdr:to>
      <xdr:col>9</xdr:col>
      <xdr:colOff>12700</xdr:colOff>
      <xdr:row>2</xdr:row>
      <xdr:rowOff>12700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05E1465-DCCD-4045-BFDF-1616E0B9F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" y="203200"/>
          <a:ext cx="6457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4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5" customWidth="1"/>
    <col min="2" max="2" width="20.85546875" style="5" customWidth="1"/>
    <col min="3" max="3" width="11.42578125" style="5" customWidth="1"/>
    <col min="4" max="4" width="9.85546875" style="5" customWidth="1"/>
    <col min="5" max="5" width="13.7109375" style="5" customWidth="1"/>
    <col min="6" max="8" width="9.85546875" style="5" customWidth="1"/>
    <col min="9" max="9" width="11.42578125" style="5" bestFit="1" customWidth="1"/>
    <col min="10" max="10" width="4.85546875" style="5" customWidth="1"/>
    <col min="11" max="11" width="40.85546875" style="5" customWidth="1"/>
    <col min="12" max="16384" width="8.85546875" style="5"/>
  </cols>
  <sheetData>
    <row r="1" spans="2:12" x14ac:dyDescent="0.25">
      <c r="J1" s="5" t="s">
        <v>33</v>
      </c>
    </row>
    <row r="2" spans="2:12" ht="78" customHeight="1" x14ac:dyDescent="0.25"/>
    <row r="3" spans="2:12" ht="5.0999999999999996" customHeight="1" x14ac:dyDescent="0.25"/>
    <row r="4" spans="2:12" ht="20.100000000000001" customHeight="1" x14ac:dyDescent="0.25">
      <c r="B4" s="70" t="s">
        <v>53</v>
      </c>
      <c r="C4" s="70"/>
      <c r="D4" s="70"/>
      <c r="E4" s="70"/>
      <c r="F4" s="70"/>
      <c r="G4" s="70"/>
      <c r="H4" s="70"/>
      <c r="I4" s="6">
        <v>2023</v>
      </c>
    </row>
    <row r="5" spans="2:12" ht="20.100000000000001" customHeight="1" x14ac:dyDescent="0.25">
      <c r="B5" s="59" t="s">
        <v>29</v>
      </c>
    </row>
    <row r="6" spans="2:12" x14ac:dyDescent="0.25">
      <c r="B6" s="7" t="s">
        <v>0</v>
      </c>
      <c r="C6" s="7"/>
      <c r="D6" s="8"/>
      <c r="E6" s="8"/>
      <c r="F6" s="8"/>
      <c r="G6" s="8"/>
      <c r="H6" s="8"/>
      <c r="I6" s="8"/>
    </row>
    <row r="7" spans="2:12" ht="15" customHeight="1" thickBot="1" x14ac:dyDescent="0.3">
      <c r="B7" s="38" t="s">
        <v>1</v>
      </c>
      <c r="C7" s="38"/>
      <c r="D7" s="1" t="s">
        <v>17</v>
      </c>
      <c r="E7" s="2" t="s">
        <v>18</v>
      </c>
      <c r="F7" s="1" t="s">
        <v>30</v>
      </c>
      <c r="G7" s="2" t="s">
        <v>19</v>
      </c>
      <c r="H7" s="2" t="s">
        <v>48</v>
      </c>
      <c r="I7" s="2" t="s">
        <v>2</v>
      </c>
    </row>
    <row r="8" spans="2:12" ht="14.1" customHeight="1" x14ac:dyDescent="0.25">
      <c r="B8" s="36" t="s">
        <v>34</v>
      </c>
      <c r="C8" s="36"/>
      <c r="D8" s="11" t="s">
        <v>50</v>
      </c>
      <c r="E8" s="12">
        <v>46</v>
      </c>
      <c r="F8" s="11">
        <v>24.5</v>
      </c>
      <c r="G8" s="13">
        <f>E8*F8</f>
        <v>1127</v>
      </c>
      <c r="H8" s="12">
        <f>G8/F8</f>
        <v>46</v>
      </c>
      <c r="I8" s="68"/>
    </row>
    <row r="9" spans="2:12" ht="14.1" customHeight="1" x14ac:dyDescent="0.25">
      <c r="B9" s="36" t="s">
        <v>47</v>
      </c>
      <c r="C9" s="36"/>
      <c r="D9" s="65"/>
      <c r="E9" s="66"/>
      <c r="F9" s="65"/>
      <c r="G9" s="67"/>
      <c r="H9" s="66"/>
      <c r="I9" s="68"/>
    </row>
    <row r="10" spans="2:12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12" ht="15" customHeight="1" thickTop="1" x14ac:dyDescent="0.25">
      <c r="B11" s="39" t="s">
        <v>3</v>
      </c>
      <c r="C11" s="39"/>
      <c r="D11" s="40"/>
      <c r="E11" s="41"/>
      <c r="F11" s="41"/>
      <c r="G11" s="42">
        <f>SUM(G8:G9)</f>
        <v>1127</v>
      </c>
      <c r="H11" s="43"/>
      <c r="I11" s="42">
        <f>SUM(I8:I10)</f>
        <v>0</v>
      </c>
    </row>
    <row r="12" spans="2:12" ht="15" customHeight="1" x14ac:dyDescent="0.25">
      <c r="B12" s="10"/>
      <c r="C12" s="10"/>
      <c r="D12" s="11"/>
      <c r="G12" s="13"/>
      <c r="H12" s="13"/>
      <c r="I12" s="13"/>
    </row>
    <row r="13" spans="2:12" ht="15" customHeight="1" x14ac:dyDescent="0.25">
      <c r="B13" s="7" t="s">
        <v>4</v>
      </c>
      <c r="C13" s="7"/>
      <c r="D13" s="19"/>
      <c r="E13" s="20"/>
      <c r="F13" s="20"/>
      <c r="G13" s="20"/>
      <c r="H13" s="20"/>
      <c r="I13" s="20"/>
    </row>
    <row r="14" spans="2:12" ht="30" customHeight="1" thickBot="1" x14ac:dyDescent="0.3">
      <c r="B14" s="9"/>
      <c r="C14" s="9"/>
      <c r="D14" s="4" t="s">
        <v>17</v>
      </c>
      <c r="E14" s="3" t="s">
        <v>20</v>
      </c>
      <c r="F14" s="4" t="s">
        <v>21</v>
      </c>
      <c r="G14" s="3" t="s">
        <v>19</v>
      </c>
      <c r="H14" s="3" t="s">
        <v>49</v>
      </c>
      <c r="I14" s="3" t="s">
        <v>2</v>
      </c>
      <c r="K14" s="5" t="s">
        <v>33</v>
      </c>
    </row>
    <row r="15" spans="2:12" ht="15" customHeight="1" x14ac:dyDescent="0.25">
      <c r="B15" s="5" t="s">
        <v>5</v>
      </c>
      <c r="D15" s="11"/>
      <c r="F15" s="11"/>
      <c r="G15" s="61"/>
    </row>
    <row r="16" spans="2:12" ht="14.1" customHeight="1" x14ac:dyDescent="0.25">
      <c r="B16" s="62" t="s">
        <v>35</v>
      </c>
      <c r="D16" s="11"/>
      <c r="F16" s="11"/>
      <c r="G16" s="61"/>
      <c r="K16" s="36"/>
      <c r="L16" s="21"/>
    </row>
    <row r="17" spans="2:12" ht="14.1" customHeight="1" x14ac:dyDescent="0.25">
      <c r="B17" s="36" t="s">
        <v>36</v>
      </c>
      <c r="D17" s="11" t="s">
        <v>31</v>
      </c>
      <c r="E17" s="21">
        <v>18</v>
      </c>
      <c r="F17" s="11">
        <v>2</v>
      </c>
      <c r="G17" s="21">
        <f>E17*F17</f>
        <v>36</v>
      </c>
      <c r="H17" s="21">
        <f t="shared" ref="H17:H28" si="0">G17/$F$8</f>
        <v>1.4693877551020409</v>
      </c>
      <c r="I17" s="68"/>
      <c r="K17" s="36"/>
      <c r="L17" s="21"/>
    </row>
    <row r="18" spans="2:12" ht="14.1" customHeight="1" x14ac:dyDescent="0.25">
      <c r="B18" s="36" t="s">
        <v>37</v>
      </c>
      <c r="D18" s="11" t="s">
        <v>31</v>
      </c>
      <c r="E18" s="21">
        <v>21</v>
      </c>
      <c r="F18" s="11">
        <v>1</v>
      </c>
      <c r="G18" s="21">
        <f t="shared" ref="G18:G34" si="1">E18*F18</f>
        <v>21</v>
      </c>
      <c r="H18" s="21">
        <f t="shared" si="0"/>
        <v>0.8571428571428571</v>
      </c>
      <c r="I18" s="68"/>
      <c r="K18" s="36"/>
      <c r="L18" s="21"/>
    </row>
    <row r="19" spans="2:12" ht="14.1" customHeight="1" x14ac:dyDescent="0.25">
      <c r="B19" s="36" t="s">
        <v>44</v>
      </c>
      <c r="D19" s="11" t="s">
        <v>31</v>
      </c>
      <c r="E19" s="21">
        <v>18</v>
      </c>
      <c r="F19" s="11">
        <v>1</v>
      </c>
      <c r="G19" s="21">
        <f t="shared" si="1"/>
        <v>18</v>
      </c>
      <c r="H19" s="21">
        <f t="shared" si="0"/>
        <v>0.73469387755102045</v>
      </c>
      <c r="I19" s="68"/>
      <c r="K19" s="36"/>
      <c r="L19" s="21"/>
    </row>
    <row r="20" spans="2:12" ht="14.1" customHeight="1" x14ac:dyDescent="0.25">
      <c r="B20" s="10" t="s">
        <v>38</v>
      </c>
      <c r="D20" s="11" t="s">
        <v>25</v>
      </c>
      <c r="E20" s="21">
        <v>119.67</v>
      </c>
      <c r="F20" s="11">
        <v>1</v>
      </c>
      <c r="G20" s="21">
        <f t="shared" si="1"/>
        <v>119.67</v>
      </c>
      <c r="H20" s="21">
        <f t="shared" si="0"/>
        <v>4.8844897959183671</v>
      </c>
      <c r="I20" s="68"/>
      <c r="K20" s="36"/>
      <c r="L20" s="21"/>
    </row>
    <row r="21" spans="2:12" ht="14.1" customHeight="1" x14ac:dyDescent="0.25">
      <c r="B21" s="10" t="s">
        <v>39</v>
      </c>
      <c r="C21" s="36"/>
      <c r="D21" s="11"/>
      <c r="E21" s="21"/>
      <c r="F21" s="11"/>
      <c r="G21" s="21"/>
      <c r="H21" s="21"/>
      <c r="K21" s="36"/>
      <c r="L21" s="21"/>
    </row>
    <row r="22" spans="2:12" ht="14.1" customHeight="1" x14ac:dyDescent="0.25">
      <c r="B22" s="36" t="s">
        <v>56</v>
      </c>
      <c r="C22" s="36"/>
      <c r="D22" s="11" t="s">
        <v>25</v>
      </c>
      <c r="E22" s="21">
        <v>137.51</v>
      </c>
      <c r="F22" s="11">
        <v>1</v>
      </c>
      <c r="G22" s="21">
        <f t="shared" si="1"/>
        <v>137.51</v>
      </c>
      <c r="H22" s="21">
        <f t="shared" si="0"/>
        <v>5.6126530612244894</v>
      </c>
      <c r="I22" s="68"/>
      <c r="K22" s="36"/>
      <c r="L22" s="21"/>
    </row>
    <row r="23" spans="2:12" ht="14.1" customHeight="1" x14ac:dyDescent="0.25">
      <c r="B23" s="10" t="s">
        <v>46</v>
      </c>
      <c r="C23" s="36"/>
      <c r="D23" s="11" t="s">
        <v>31</v>
      </c>
      <c r="E23" s="21">
        <v>8</v>
      </c>
      <c r="F23" s="11">
        <v>1</v>
      </c>
      <c r="G23" s="21">
        <f t="shared" si="1"/>
        <v>8</v>
      </c>
      <c r="H23" s="21">
        <f t="shared" si="0"/>
        <v>0.32653061224489793</v>
      </c>
      <c r="I23" s="68"/>
      <c r="L23" s="21"/>
    </row>
    <row r="24" spans="2:12" ht="14.1" customHeight="1" x14ac:dyDescent="0.25">
      <c r="B24" s="36" t="s">
        <v>22</v>
      </c>
      <c r="C24" s="36"/>
      <c r="D24" s="11" t="s">
        <v>31</v>
      </c>
      <c r="E24" s="21">
        <v>8</v>
      </c>
      <c r="F24" s="11">
        <v>1</v>
      </c>
      <c r="G24" s="21">
        <f t="shared" si="1"/>
        <v>8</v>
      </c>
      <c r="H24" s="21">
        <f t="shared" si="0"/>
        <v>0.32653061224489793</v>
      </c>
      <c r="I24" s="68"/>
      <c r="L24" s="21"/>
    </row>
    <row r="25" spans="2:12" ht="14.1" customHeight="1" x14ac:dyDescent="0.25">
      <c r="B25" s="10" t="s">
        <v>45</v>
      </c>
      <c r="C25" s="36"/>
      <c r="D25" s="11" t="s">
        <v>25</v>
      </c>
      <c r="E25" s="21">
        <v>7.15</v>
      </c>
      <c r="F25" s="11">
        <v>2</v>
      </c>
      <c r="G25" s="21">
        <f t="shared" si="1"/>
        <v>14.3</v>
      </c>
      <c r="H25" s="21">
        <f t="shared" si="0"/>
        <v>0.58367346938775511</v>
      </c>
      <c r="I25" s="68"/>
      <c r="K25" s="63"/>
      <c r="L25" s="21"/>
    </row>
    <row r="26" spans="2:12" ht="14.1" customHeight="1" x14ac:dyDescent="0.25">
      <c r="B26" s="36" t="s">
        <v>22</v>
      </c>
      <c r="C26" s="36"/>
      <c r="D26" s="11" t="s">
        <v>31</v>
      </c>
      <c r="E26" s="21">
        <v>8</v>
      </c>
      <c r="F26" s="11">
        <v>2</v>
      </c>
      <c r="G26" s="21">
        <f t="shared" si="1"/>
        <v>16</v>
      </c>
      <c r="H26" s="21">
        <f t="shared" si="0"/>
        <v>0.65306122448979587</v>
      </c>
      <c r="I26" s="68"/>
    </row>
    <row r="27" spans="2:12" ht="14.1" customHeight="1" x14ac:dyDescent="0.25">
      <c r="B27" s="10" t="s">
        <v>40</v>
      </c>
      <c r="C27" s="36"/>
      <c r="D27" s="11" t="s">
        <v>25</v>
      </c>
      <c r="E27" s="21">
        <v>30.848661</v>
      </c>
      <c r="F27" s="11">
        <v>1</v>
      </c>
      <c r="G27" s="21">
        <f t="shared" si="1"/>
        <v>30.848661</v>
      </c>
      <c r="H27" s="21">
        <f t="shared" si="0"/>
        <v>1.2591290204081633</v>
      </c>
      <c r="I27" s="68"/>
    </row>
    <row r="28" spans="2:12" ht="14.1" customHeight="1" x14ac:dyDescent="0.25">
      <c r="B28" s="36" t="s">
        <v>22</v>
      </c>
      <c r="C28" s="36"/>
      <c r="D28" s="11" t="s">
        <v>31</v>
      </c>
      <c r="E28" s="21">
        <v>8</v>
      </c>
      <c r="F28" s="11">
        <v>1</v>
      </c>
      <c r="G28" s="21">
        <f t="shared" si="1"/>
        <v>8</v>
      </c>
      <c r="H28" s="21">
        <f t="shared" si="0"/>
        <v>0.32653061224489793</v>
      </c>
      <c r="I28" s="68"/>
    </row>
    <row r="29" spans="2:12" ht="14.1" customHeight="1" x14ac:dyDescent="0.25">
      <c r="B29" s="10" t="s">
        <v>32</v>
      </c>
      <c r="C29" s="36"/>
      <c r="D29" s="11"/>
      <c r="E29" s="21"/>
      <c r="F29" s="11"/>
      <c r="G29" s="21"/>
      <c r="H29" s="21"/>
    </row>
    <row r="30" spans="2:12" x14ac:dyDescent="0.25">
      <c r="B30" s="36" t="s">
        <v>41</v>
      </c>
      <c r="C30" s="36"/>
      <c r="D30" s="11" t="s">
        <v>25</v>
      </c>
      <c r="E30" s="21">
        <v>35</v>
      </c>
      <c r="F30" s="11">
        <v>1</v>
      </c>
      <c r="G30" s="21">
        <f t="shared" si="1"/>
        <v>35</v>
      </c>
      <c r="H30" s="21">
        <f t="shared" ref="H30:H33" si="2">G30/$F$8</f>
        <v>1.4285714285714286</v>
      </c>
      <c r="I30" s="68"/>
    </row>
    <row r="31" spans="2:12" ht="14.1" customHeight="1" x14ac:dyDescent="0.25">
      <c r="B31" s="36" t="s">
        <v>42</v>
      </c>
      <c r="C31" s="36"/>
      <c r="D31" s="11" t="s">
        <v>25</v>
      </c>
      <c r="E31" s="21">
        <v>34.04</v>
      </c>
      <c r="F31" s="11">
        <v>1</v>
      </c>
      <c r="G31" s="21">
        <f t="shared" si="1"/>
        <v>34.04</v>
      </c>
      <c r="H31" s="21">
        <f t="shared" si="2"/>
        <v>1.3893877551020408</v>
      </c>
      <c r="I31" s="68"/>
    </row>
    <row r="32" spans="2:12" ht="14.1" customHeight="1" x14ac:dyDescent="0.25">
      <c r="B32" s="10" t="s">
        <v>43</v>
      </c>
      <c r="C32" s="36"/>
      <c r="D32" s="11" t="s">
        <v>25</v>
      </c>
      <c r="E32" s="21">
        <v>45.94</v>
      </c>
      <c r="F32" s="11">
        <v>1</v>
      </c>
      <c r="G32" s="21">
        <f t="shared" si="1"/>
        <v>45.94</v>
      </c>
      <c r="H32" s="21">
        <f t="shared" si="2"/>
        <v>1.8751020408163264</v>
      </c>
      <c r="I32" s="68"/>
    </row>
    <row r="33" spans="2:12" ht="14.1" customHeight="1" x14ac:dyDescent="0.25">
      <c r="B33" s="10" t="s">
        <v>23</v>
      </c>
      <c r="C33" s="36"/>
      <c r="D33" s="11" t="s">
        <v>25</v>
      </c>
      <c r="E33" s="21">
        <v>13.26</v>
      </c>
      <c r="F33" s="11">
        <v>1</v>
      </c>
      <c r="G33" s="21">
        <f t="shared" si="1"/>
        <v>13.26</v>
      </c>
      <c r="H33" s="21">
        <f t="shared" si="2"/>
        <v>0.54122448979591831</v>
      </c>
      <c r="I33" s="68"/>
      <c r="L33" s="64"/>
    </row>
    <row r="34" spans="2:12" ht="14.1" customHeight="1" x14ac:dyDescent="0.25">
      <c r="B34" s="10" t="s">
        <v>24</v>
      </c>
      <c r="C34" s="36"/>
      <c r="D34" s="11" t="s">
        <v>25</v>
      </c>
      <c r="E34" s="21">
        <v>8.5399999999999991</v>
      </c>
      <c r="F34" s="11">
        <v>1</v>
      </c>
      <c r="G34" s="21">
        <f t="shared" si="1"/>
        <v>8.5399999999999991</v>
      </c>
      <c r="H34" s="21">
        <f>G34/$F$8</f>
        <v>0.34857142857142853</v>
      </c>
      <c r="I34" s="68"/>
    </row>
    <row r="35" spans="2:12" ht="14.1" customHeight="1" x14ac:dyDescent="0.25">
      <c r="B35" s="5" t="s">
        <v>58</v>
      </c>
      <c r="D35" s="11" t="s">
        <v>25</v>
      </c>
      <c r="E35" s="21">
        <f>SUM(G17:G34)*0.5*0.1</f>
        <v>27.70543305</v>
      </c>
      <c r="F35" s="11">
        <v>1</v>
      </c>
      <c r="G35" s="21">
        <f>E35*F35</f>
        <v>27.70543305</v>
      </c>
      <c r="H35" s="21">
        <f>G35/$F$8</f>
        <v>1.1308340020408163</v>
      </c>
      <c r="I35" s="68"/>
      <c r="K35" s="64"/>
    </row>
    <row r="36" spans="2:12" ht="4.5" customHeight="1" x14ac:dyDescent="0.25">
      <c r="B36" s="24"/>
      <c r="C36" s="24"/>
      <c r="D36" s="25"/>
      <c r="E36" s="23"/>
      <c r="F36" s="25"/>
      <c r="G36" s="23"/>
      <c r="H36" s="23"/>
      <c r="I36" s="23"/>
    </row>
    <row r="37" spans="2:12" x14ac:dyDescent="0.25">
      <c r="B37" s="36" t="s">
        <v>6</v>
      </c>
      <c r="C37" s="36"/>
      <c r="D37" s="11"/>
      <c r="F37" s="11"/>
      <c r="G37" s="26">
        <f>SUM(G17:G35)</f>
        <v>581.81409404999999</v>
      </c>
      <c r="H37" s="26">
        <f>G37/F8</f>
        <v>23.747514042857144</v>
      </c>
      <c r="I37" s="26">
        <f>SUM(I21:I36)</f>
        <v>0</v>
      </c>
    </row>
    <row r="38" spans="2:12" ht="14.1" customHeight="1" x14ac:dyDescent="0.25">
      <c r="B38" s="5" t="s">
        <v>7</v>
      </c>
      <c r="D38" s="11"/>
      <c r="F38" s="11"/>
    </row>
    <row r="39" spans="2:12" ht="14.1" customHeight="1" x14ac:dyDescent="0.25">
      <c r="B39" s="36" t="s">
        <v>55</v>
      </c>
      <c r="C39" s="36"/>
      <c r="D39" s="11" t="s">
        <v>54</v>
      </c>
      <c r="E39" s="21">
        <v>9</v>
      </c>
      <c r="F39" s="69">
        <f>F8</f>
        <v>24.5</v>
      </c>
      <c r="G39" s="21">
        <f>E39*F39</f>
        <v>220.5</v>
      </c>
      <c r="H39" s="21">
        <f>G39/$F$8</f>
        <v>9</v>
      </c>
      <c r="I39" s="68"/>
    </row>
    <row r="40" spans="2:12" ht="3" customHeight="1" x14ac:dyDescent="0.25">
      <c r="B40" s="44"/>
      <c r="C40" s="44"/>
      <c r="D40" s="25"/>
      <c r="E40" s="23"/>
      <c r="F40" s="25"/>
      <c r="G40" s="23"/>
      <c r="H40" s="23"/>
      <c r="I40" s="23"/>
    </row>
    <row r="41" spans="2:12" ht="14.1" customHeight="1" thickBot="1" x14ac:dyDescent="0.3">
      <c r="B41" s="45" t="s">
        <v>8</v>
      </c>
      <c r="C41" s="45"/>
      <c r="D41" s="15"/>
      <c r="E41" s="17"/>
      <c r="F41" s="15"/>
      <c r="G41" s="27">
        <f>SUM(G39:G39)</f>
        <v>220.5</v>
      </c>
      <c r="H41" s="27">
        <f>G41/F8</f>
        <v>9</v>
      </c>
      <c r="I41" s="27">
        <f>SUM(I39:I40)</f>
        <v>0</v>
      </c>
    </row>
    <row r="42" spans="2:12" ht="14.1" customHeight="1" thickTop="1" x14ac:dyDescent="0.25">
      <c r="B42" s="39" t="s">
        <v>9</v>
      </c>
      <c r="C42" s="39"/>
      <c r="D42" s="40"/>
      <c r="E42" s="41"/>
      <c r="F42" s="40"/>
      <c r="G42" s="43">
        <f>G37+G41</f>
        <v>802.31409404999999</v>
      </c>
      <c r="H42" s="43">
        <f>G42/F8</f>
        <v>32.747514042857141</v>
      </c>
      <c r="I42" s="43">
        <f>I37+I41</f>
        <v>0</v>
      </c>
    </row>
    <row r="43" spans="2:12" x14ac:dyDescent="0.25">
      <c r="B43" s="5" t="s">
        <v>10</v>
      </c>
      <c r="D43" s="11"/>
      <c r="F43" s="11"/>
    </row>
    <row r="44" spans="2:12" ht="14.1" customHeight="1" x14ac:dyDescent="0.25">
      <c r="B44" s="36" t="s">
        <v>26</v>
      </c>
      <c r="C44" s="36"/>
      <c r="D44" s="11" t="s">
        <v>25</v>
      </c>
      <c r="E44" s="21">
        <v>12.42</v>
      </c>
      <c r="F44" s="22">
        <v>1</v>
      </c>
      <c r="G44" s="21">
        <f>E44*F44</f>
        <v>12.42</v>
      </c>
      <c r="H44" s="21">
        <f>G44/$F$8</f>
        <v>0.50693877551020405</v>
      </c>
      <c r="I44" s="68"/>
    </row>
    <row r="45" spans="2:12" ht="15.95" customHeight="1" x14ac:dyDescent="0.25">
      <c r="B45" s="36" t="s">
        <v>57</v>
      </c>
      <c r="C45" s="36"/>
      <c r="D45" s="11" t="s">
        <v>25</v>
      </c>
      <c r="E45" s="21">
        <v>66.88</v>
      </c>
      <c r="F45" s="22">
        <v>1</v>
      </c>
      <c r="G45" s="21">
        <f>E45*F45</f>
        <v>66.88</v>
      </c>
      <c r="H45" s="21">
        <f>G45/$F$8</f>
        <v>2.7297959183673468</v>
      </c>
      <c r="I45" s="68"/>
    </row>
    <row r="46" spans="2:12" ht="15.95" customHeight="1" x14ac:dyDescent="0.25">
      <c r="B46" s="36" t="s">
        <v>27</v>
      </c>
      <c r="C46" s="36"/>
      <c r="D46" s="11" t="s">
        <v>25</v>
      </c>
      <c r="E46" s="21">
        <v>21.47</v>
      </c>
      <c r="F46" s="22">
        <v>1</v>
      </c>
      <c r="G46" s="21">
        <f>E46*F46</f>
        <v>21.47</v>
      </c>
      <c r="H46" s="21">
        <f>G46/$F$8</f>
        <v>0.87632653061224486</v>
      </c>
      <c r="I46" s="68"/>
    </row>
    <row r="47" spans="2:12" ht="4.5" customHeight="1" x14ac:dyDescent="0.25">
      <c r="B47" s="44"/>
      <c r="C47" s="44"/>
      <c r="D47" s="25"/>
      <c r="E47" s="23"/>
      <c r="F47" s="23"/>
      <c r="G47" s="23"/>
      <c r="H47" s="23"/>
      <c r="I47" s="23"/>
    </row>
    <row r="48" spans="2:12" ht="15.75" thickBot="1" x14ac:dyDescent="0.3">
      <c r="B48" s="46" t="s">
        <v>11</v>
      </c>
      <c r="C48" s="46"/>
      <c r="D48" s="28"/>
      <c r="E48" s="29"/>
      <c r="F48" s="29"/>
      <c r="G48" s="30">
        <f>SUM(G44:G46)</f>
        <v>100.77</v>
      </c>
      <c r="H48" s="30">
        <f>G48/F8</f>
        <v>4.1130612244897957</v>
      </c>
      <c r="I48" s="30">
        <f>SUM(I44:I47)</f>
        <v>0</v>
      </c>
    </row>
    <row r="49" spans="2:9" ht="16.5" thickTop="1" thickBot="1" x14ac:dyDescent="0.3">
      <c r="B49" s="31" t="s">
        <v>28</v>
      </c>
      <c r="C49" s="31"/>
      <c r="D49" s="32"/>
      <c r="E49" s="31"/>
      <c r="F49" s="31"/>
      <c r="G49" s="33">
        <f>G42+G48</f>
        <v>903.08409404999998</v>
      </c>
      <c r="H49" s="33">
        <f>G49/F8</f>
        <v>36.860575267346938</v>
      </c>
      <c r="I49" s="33">
        <f>I42+I48</f>
        <v>0</v>
      </c>
    </row>
    <row r="50" spans="2:9" ht="15" customHeight="1" thickTop="1" thickBot="1" x14ac:dyDescent="0.3">
      <c r="B50" s="31" t="s">
        <v>12</v>
      </c>
      <c r="C50" s="31"/>
      <c r="D50" s="32"/>
      <c r="E50" s="31"/>
      <c r="F50" s="31"/>
      <c r="G50" s="33">
        <f>G11-G49</f>
        <v>223.91590595000002</v>
      </c>
      <c r="H50" s="33">
        <f>G50/F8</f>
        <v>9.1394247326530618</v>
      </c>
      <c r="I50" s="33">
        <f>I11-I49</f>
        <v>0</v>
      </c>
    </row>
    <row r="51" spans="2:9" ht="15" customHeight="1" thickTop="1" x14ac:dyDescent="0.25">
      <c r="B51" s="5" t="s">
        <v>13</v>
      </c>
      <c r="D51" s="11"/>
    </row>
    <row r="52" spans="2:9" ht="15" customHeight="1" x14ac:dyDescent="0.25">
      <c r="B52" s="36" t="s">
        <v>59</v>
      </c>
      <c r="C52" s="36"/>
      <c r="D52" s="11"/>
      <c r="G52" s="21">
        <f>6500*0.037</f>
        <v>240.5</v>
      </c>
      <c r="H52" s="21">
        <f>G52/$F$8</f>
        <v>9.816326530612244</v>
      </c>
      <c r="I52" s="68"/>
    </row>
    <row r="53" spans="2:9" ht="3.75" customHeight="1" thickBot="1" x14ac:dyDescent="0.3">
      <c r="B53" s="14"/>
      <c r="C53" s="14"/>
      <c r="D53" s="15"/>
      <c r="E53" s="17"/>
      <c r="F53" s="17"/>
      <c r="G53" s="34"/>
      <c r="H53" s="35"/>
      <c r="I53" s="17"/>
    </row>
    <row r="54" spans="2:9" ht="12.95" customHeight="1" thickTop="1" x14ac:dyDescent="0.25">
      <c r="B54" s="41" t="s">
        <v>14</v>
      </c>
      <c r="C54" s="41"/>
      <c r="D54" s="40"/>
      <c r="E54" s="41"/>
      <c r="F54" s="41"/>
      <c r="G54" s="43">
        <f>G50-G52</f>
        <v>-16.584094049999976</v>
      </c>
      <c r="H54" s="43">
        <f>G54/$F$8</f>
        <v>-0.67690179795918271</v>
      </c>
      <c r="I54" s="43">
        <f>I50-I52</f>
        <v>0</v>
      </c>
    </row>
    <row r="55" spans="2:9" ht="12.95" customHeight="1" x14ac:dyDescent="0.25"/>
    <row r="56" spans="2:9" ht="12.95" customHeight="1" x14ac:dyDescent="0.25">
      <c r="B56" s="7" t="s">
        <v>15</v>
      </c>
      <c r="C56" s="7"/>
      <c r="D56" s="20"/>
      <c r="E56" s="20"/>
      <c r="F56" s="20"/>
      <c r="G56" s="20"/>
      <c r="H56" s="20"/>
      <c r="I56" s="20"/>
    </row>
    <row r="57" spans="2:9" ht="12.95" customHeight="1" x14ac:dyDescent="0.25">
      <c r="C57" s="48"/>
      <c r="D57" s="48"/>
      <c r="E57" s="71" t="s">
        <v>51</v>
      </c>
      <c r="F57" s="71"/>
      <c r="G57" s="71"/>
      <c r="H57" s="71"/>
      <c r="I57" s="71"/>
    </row>
    <row r="58" spans="2:9" ht="12.95" customHeight="1" x14ac:dyDescent="0.25">
      <c r="C58" s="48"/>
      <c r="D58" s="48"/>
      <c r="E58" s="47">
        <v>-0.25</v>
      </c>
      <c r="F58" s="47">
        <v>-0.1</v>
      </c>
      <c r="G58" s="48"/>
      <c r="H58" s="47">
        <v>0.1</v>
      </c>
      <c r="I58" s="47">
        <v>0.25</v>
      </c>
    </row>
    <row r="59" spans="2:9" ht="12.95" customHeight="1" x14ac:dyDescent="0.25">
      <c r="C59" s="71" t="s">
        <v>16</v>
      </c>
      <c r="D59" s="71"/>
      <c r="E59" s="37">
        <f>G59*0.75</f>
        <v>34.5</v>
      </c>
      <c r="F59" s="37">
        <f>G59*0.9</f>
        <v>41.4</v>
      </c>
      <c r="G59" s="37">
        <f>E8</f>
        <v>46</v>
      </c>
      <c r="H59" s="37">
        <f>G59*1.1</f>
        <v>50.6</v>
      </c>
      <c r="I59" s="37">
        <f>G59*1.25</f>
        <v>57.5</v>
      </c>
    </row>
    <row r="60" spans="2:9" ht="12.95" customHeight="1" x14ac:dyDescent="0.25">
      <c r="C60" s="57">
        <v>-0.25</v>
      </c>
      <c r="D60" s="60">
        <f>D62*0.75</f>
        <v>18.375</v>
      </c>
      <c r="E60" s="49">
        <f>(E$59*$D60)-$G$49</f>
        <v>-269.14659404999998</v>
      </c>
      <c r="F60" s="50">
        <f t="shared" ref="F60:I64" si="3">(F$59*$D60)-$G$49</f>
        <v>-142.35909404999995</v>
      </c>
      <c r="G60" s="50">
        <f t="shared" si="3"/>
        <v>-57.834094049999976</v>
      </c>
      <c r="H60" s="50">
        <f t="shared" si="3"/>
        <v>26.690905950000001</v>
      </c>
      <c r="I60" s="51">
        <f t="shared" si="3"/>
        <v>153.47840595000002</v>
      </c>
    </row>
    <row r="61" spans="2:9" x14ac:dyDescent="0.25">
      <c r="C61" s="57">
        <v>-0.1</v>
      </c>
      <c r="D61" s="60">
        <f>D62*0.9</f>
        <v>22.05</v>
      </c>
      <c r="E61" s="52">
        <f>(E$59*$D61)-$G$49</f>
        <v>-142.35909404999995</v>
      </c>
      <c r="F61" s="37">
        <f t="shared" si="3"/>
        <v>9.7859059500000285</v>
      </c>
      <c r="G61" s="37">
        <f t="shared" si="3"/>
        <v>111.21590595000009</v>
      </c>
      <c r="H61" s="37">
        <f>(H$59*$D61)-$G$49</f>
        <v>212.64590595000004</v>
      </c>
      <c r="I61" s="53">
        <f t="shared" si="3"/>
        <v>364.79090595000002</v>
      </c>
    </row>
    <row r="62" spans="2:9" x14ac:dyDescent="0.25">
      <c r="C62" s="58" t="s">
        <v>52</v>
      </c>
      <c r="D62" s="60">
        <f>F8</f>
        <v>24.5</v>
      </c>
      <c r="E62" s="52">
        <f>(E$59*$D62)-$G$49</f>
        <v>-57.834094049999976</v>
      </c>
      <c r="F62" s="37">
        <f t="shared" si="3"/>
        <v>111.21590594999998</v>
      </c>
      <c r="G62" s="37">
        <f>(G$59*$D62)-$G$49</f>
        <v>223.91590595000002</v>
      </c>
      <c r="H62" s="37">
        <f t="shared" si="3"/>
        <v>336.61590595000007</v>
      </c>
      <c r="I62" s="53">
        <f t="shared" si="3"/>
        <v>505.66590595000002</v>
      </c>
    </row>
    <row r="63" spans="2:9" x14ac:dyDescent="0.25">
      <c r="C63" s="57">
        <v>0.1</v>
      </c>
      <c r="D63" s="60">
        <f>D62*1.1</f>
        <v>26.950000000000003</v>
      </c>
      <c r="E63" s="52">
        <f>(E$59*$D63)-$G$49</f>
        <v>26.690905950000115</v>
      </c>
      <c r="F63" s="37">
        <f t="shared" si="3"/>
        <v>212.64590595000004</v>
      </c>
      <c r="G63" s="37">
        <f t="shared" si="3"/>
        <v>336.61590595000007</v>
      </c>
      <c r="H63" s="37">
        <f t="shared" si="3"/>
        <v>460.5859059500001</v>
      </c>
      <c r="I63" s="53">
        <f t="shared" si="3"/>
        <v>646.54090595000025</v>
      </c>
    </row>
    <row r="64" spans="2:9" x14ac:dyDescent="0.25">
      <c r="C64" s="57">
        <v>0.25</v>
      </c>
      <c r="D64" s="60">
        <f>D62*1.25</f>
        <v>30.625</v>
      </c>
      <c r="E64" s="54">
        <f>(E$59*$D64)-$G$49</f>
        <v>153.47840595000002</v>
      </c>
      <c r="F64" s="55">
        <f t="shared" si="3"/>
        <v>364.79090595000002</v>
      </c>
      <c r="G64" s="55">
        <f t="shared" si="3"/>
        <v>505.66590595000002</v>
      </c>
      <c r="H64" s="55">
        <f t="shared" si="3"/>
        <v>646.54090595000002</v>
      </c>
      <c r="I64" s="56">
        <f t="shared" si="3"/>
        <v>857.85340595000002</v>
      </c>
    </row>
  </sheetData>
  <mergeCells count="3">
    <mergeCell ref="B4:H4"/>
    <mergeCell ref="E57:I57"/>
    <mergeCell ref="C59:D59"/>
  </mergeCells>
  <printOptions horizontalCentered="1"/>
  <pageMargins left="0.45" right="0.45" top="0.5" bottom="0.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Beiermann,Jenny</cp:lastModifiedBy>
  <cp:lastPrinted>2019-10-01T17:38:35Z</cp:lastPrinted>
  <dcterms:created xsi:type="dcterms:W3CDTF">2015-12-11T16:48:20Z</dcterms:created>
  <dcterms:modified xsi:type="dcterms:W3CDTF">2025-01-13T23:13:52Z</dcterms:modified>
</cp:coreProperties>
</file>