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colostate-my.sharepoint.com/personal/jbeierma_colostate_edu/Documents/Documents/Extension/ABM Team/Enterprise Budgets/Crop Budgets/2023/Western CO/"/>
    </mc:Choice>
  </mc:AlternateContent>
  <xr:revisionPtr revIDLastSave="35" documentId="13_ncr:1_{CFB7ABAD-41FD-4669-A089-9C872A53062F}" xr6:coauthVersionLast="47" xr6:coauthVersionMax="47" xr10:uidLastSave="{69A39FFD-45AE-4BB8-82A9-0B46CD076287}"/>
  <bookViews>
    <workbookView xWindow="28680" yWindow="-120" windowWidth="29040" windowHeight="17520" xr2:uid="{00000000-000D-0000-FFFF-FFFF00000000}"/>
  </bookViews>
  <sheets>
    <sheet name="Sheet1" sheetId="1" r:id="rId1"/>
  </sheets>
  <definedNames>
    <definedName name="_xlnm.Print_Area" localSheetId="0">Sheet1!$B$2:$I$65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3" i="1" l="1"/>
  <c r="E35" i="1"/>
  <c r="G47" i="1" l="1"/>
  <c r="G46" i="1"/>
  <c r="G45" i="1"/>
  <c r="G49" i="1" l="1"/>
  <c r="H49" i="1" s="1"/>
  <c r="G24" i="1" l="1"/>
  <c r="H24" i="1" s="1"/>
  <c r="G23" i="1"/>
  <c r="H23" i="1" s="1"/>
  <c r="F39" i="1" l="1"/>
  <c r="F40" i="1"/>
  <c r="G40" i="1" s="1"/>
  <c r="G18" i="1" l="1"/>
  <c r="G19" i="1"/>
  <c r="G20" i="1"/>
  <c r="G25" i="1"/>
  <c r="H25" i="1" s="1"/>
  <c r="G26" i="1"/>
  <c r="H26" i="1" s="1"/>
  <c r="G27" i="1"/>
  <c r="H27" i="1" s="1"/>
  <c r="G28" i="1"/>
  <c r="H28" i="1" s="1"/>
  <c r="G30" i="1"/>
  <c r="H30" i="1" s="1"/>
  <c r="G31" i="1"/>
  <c r="H31" i="1" s="1"/>
  <c r="G32" i="1"/>
  <c r="G33" i="1"/>
  <c r="G34" i="1"/>
  <c r="G17" i="1"/>
  <c r="H33" i="1" l="1"/>
  <c r="H32" i="1"/>
  <c r="D63" i="1"/>
  <c r="D65" i="1" s="1"/>
  <c r="G60" i="1"/>
  <c r="F60" i="1" s="1"/>
  <c r="H53" i="1"/>
  <c r="I49" i="1"/>
  <c r="H47" i="1"/>
  <c r="H46" i="1"/>
  <c r="H45" i="1"/>
  <c r="I42" i="1"/>
  <c r="H40" i="1"/>
  <c r="G39" i="1"/>
  <c r="I37" i="1"/>
  <c r="H34" i="1"/>
  <c r="G22" i="1"/>
  <c r="H20" i="1"/>
  <c r="H19" i="1"/>
  <c r="H18" i="1"/>
  <c r="H17" i="1"/>
  <c r="I11" i="1"/>
  <c r="G8" i="1"/>
  <c r="D61" i="1" l="1"/>
  <c r="H8" i="1"/>
  <c r="G11" i="1"/>
  <c r="H39" i="1"/>
  <c r="G42" i="1"/>
  <c r="H42" i="1" s="1"/>
  <c r="G35" i="1"/>
  <c r="G37" i="1" s="1"/>
  <c r="I43" i="1"/>
  <c r="I50" i="1" s="1"/>
  <c r="I51" i="1" s="1"/>
  <c r="I55" i="1" s="1"/>
  <c r="H22" i="1"/>
  <c r="H60" i="1"/>
  <c r="D62" i="1"/>
  <c r="D64" i="1"/>
  <c r="E60" i="1"/>
  <c r="I60" i="1"/>
  <c r="H37" i="1" l="1"/>
  <c r="G43" i="1"/>
  <c r="G50" i="1" s="1"/>
  <c r="H35" i="1"/>
  <c r="G51" i="1" l="1"/>
  <c r="H43" i="1" l="1"/>
  <c r="H50" i="1"/>
  <c r="F61" i="1"/>
  <c r="F63" i="1"/>
  <c r="F64" i="1"/>
  <c r="H64" i="1"/>
  <c r="G61" i="1"/>
  <c r="F62" i="1"/>
  <c r="G63" i="1"/>
  <c r="H63" i="1"/>
  <c r="H51" i="1"/>
  <c r="H65" i="1"/>
  <c r="G64" i="1"/>
  <c r="G65" i="1"/>
  <c r="G62" i="1"/>
  <c r="F65" i="1"/>
  <c r="H62" i="1"/>
  <c r="H61" i="1"/>
  <c r="E65" i="1"/>
  <c r="E62" i="1"/>
  <c r="I61" i="1"/>
  <c r="E63" i="1"/>
  <c r="I64" i="1"/>
  <c r="E61" i="1"/>
  <c r="I65" i="1"/>
  <c r="I62" i="1"/>
  <c r="E64" i="1"/>
  <c r="I63" i="1"/>
  <c r="G55" i="1" l="1"/>
  <c r="H55" i="1" s="1"/>
</calcChain>
</file>

<file path=xl/sharedStrings.xml><?xml version="1.0" encoding="utf-8"?>
<sst xmlns="http://schemas.openxmlformats.org/spreadsheetml/2006/main" count="86" uniqueCount="60">
  <si>
    <t>GROSS RECIPTS FROM PRODUCTION</t>
  </si>
  <si>
    <t xml:space="preserve">GROSS RECIPTS  </t>
  </si>
  <si>
    <t>YOUR FARM</t>
  </si>
  <si>
    <t>Total Receipts</t>
  </si>
  <si>
    <t xml:space="preserve">DIRECT COSTS </t>
  </si>
  <si>
    <t>OPERATING PREHARVEST</t>
  </si>
  <si>
    <t>Total Pre-Harvest Expenses</t>
  </si>
  <si>
    <t>HARVEST COSTS</t>
  </si>
  <si>
    <t>Total Harvest Costs</t>
  </si>
  <si>
    <t>Total Operating Costs</t>
  </si>
  <si>
    <t>PROPERTY &amp; OWNERSHIP COSTS</t>
  </si>
  <si>
    <t>Total Property &amp; Ownership Costs</t>
  </si>
  <si>
    <t>NET RECEIPTS BEFORE FACTOR PAYMENTS</t>
  </si>
  <si>
    <t>FACTOR PAYMENTS</t>
  </si>
  <si>
    <t>RETURN TO MANAGEMENT &amp; RISK</t>
  </si>
  <si>
    <t>BREAKEVEN ANALYSIS - PER ACRE RETURNS OVER TOTAL DIRECT COSTS ($/ACRE)</t>
  </si>
  <si>
    <t>ALTERNATIVE YIELDS</t>
  </si>
  <si>
    <t>UNIT</t>
  </si>
  <si>
    <t xml:space="preserve">PRICE  </t>
  </si>
  <si>
    <t xml:space="preserve">PER ACRE  </t>
  </si>
  <si>
    <t>COST PER UNIT</t>
  </si>
  <si>
    <t xml:space="preserve">QUANTITY  </t>
  </si>
  <si>
    <t>Custom Application</t>
  </si>
  <si>
    <t>Fuel</t>
  </si>
  <si>
    <t>Repairs &amp; Maintenance</t>
  </si>
  <si>
    <t>dollars</t>
  </si>
  <si>
    <t>Hauling</t>
  </si>
  <si>
    <t>General Farm Overhead</t>
  </si>
  <si>
    <t>Real Estate Taxes</t>
  </si>
  <si>
    <t>TOTAL DIRECT COSTS</t>
  </si>
  <si>
    <t>Estimated Production Costs &amp; Returns</t>
  </si>
  <si>
    <t xml:space="preserve">YIELD  </t>
  </si>
  <si>
    <t>bu</t>
  </si>
  <si>
    <t>acre</t>
  </si>
  <si>
    <t>Irrigation</t>
  </si>
  <si>
    <t xml:space="preserve"> </t>
  </si>
  <si>
    <t>PER BU</t>
  </si>
  <si>
    <t>Corn</t>
  </si>
  <si>
    <t xml:space="preserve">PER BU  </t>
  </si>
  <si>
    <t>Tillage</t>
  </si>
  <si>
    <t>Disk</t>
  </si>
  <si>
    <t xml:space="preserve">Plow </t>
  </si>
  <si>
    <t>Seed (certified)</t>
  </si>
  <si>
    <t>Fertilizer</t>
  </si>
  <si>
    <t>Water Assessment</t>
  </si>
  <si>
    <t>Labor</t>
  </si>
  <si>
    <t xml:space="preserve">Crop Insurance </t>
  </si>
  <si>
    <t>Custom Harvest</t>
  </si>
  <si>
    <t>BU PER ACRE</t>
  </si>
  <si>
    <t>ALTERNATIVE PRICES ($/bu)</t>
  </si>
  <si>
    <t>Roller Harrow</t>
  </si>
  <si>
    <t>Herbicide (roundup)</t>
  </si>
  <si>
    <t>Sidedress</t>
  </si>
  <si>
    <t>Other</t>
  </si>
  <si>
    <t>Western - Grain Corn (Furrow Irrigated)</t>
  </si>
  <si>
    <t xml:space="preserve">N + P </t>
  </si>
  <si>
    <t>Miticide</t>
  </si>
  <si>
    <t>Machinery Ownership Costs</t>
  </si>
  <si>
    <t>Interest Expense (6 months @10%)</t>
  </si>
  <si>
    <t>Land ($6,500 @ 3.7%)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</si>
</sst>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#,##0.0_);[Red]\(#,##0.0\)"/>
  </numFmts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4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sz val="9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3" fillId="3" borderId="0" applyNumberFormat="0" applyBorder="0" applyAlignment="0" applyProtection="0"/>
  </cellStyleXfs>
  <cellXfs count="71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8" fontId="4" fillId="0" borderId="0" xfId="0" applyNumberFormat="1" applyFont="1" applyAlignment="1">
      <alignment vertical="center"/>
    </xf>
    <xf numFmtId="6" fontId="4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8" fontId="4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6" fontId="4" fillId="0" borderId="2" xfId="0" applyNumberFormat="1" applyFont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40" fontId="4" fillId="0" borderId="0" xfId="0" applyNumberFormat="1" applyFont="1" applyAlignment="1">
      <alignment vertical="center"/>
    </xf>
    <xf numFmtId="38" fontId="4" fillId="0" borderId="0" xfId="0" applyNumberFormat="1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8" fontId="4" fillId="0" borderId="0" xfId="1" applyNumberFormat="1" applyFont="1" applyAlignment="1">
      <alignment vertical="center"/>
    </xf>
    <xf numFmtId="8" fontId="4" fillId="0" borderId="2" xfId="1" applyNumberFormat="1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8" fontId="4" fillId="0" borderId="4" xfId="0" applyNumberFormat="1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8" fontId="7" fillId="0" borderId="5" xfId="0" applyNumberFormat="1" applyFont="1" applyBorder="1" applyAlignment="1">
      <alignment vertical="center"/>
    </xf>
    <xf numFmtId="38" fontId="4" fillId="0" borderId="2" xfId="0" applyNumberFormat="1" applyFont="1" applyBorder="1" applyAlignment="1">
      <alignment vertical="center"/>
    </xf>
    <xf numFmtId="40" fontId="4" fillId="0" borderId="2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 indent="2"/>
    </xf>
    <xf numFmtId="8" fontId="8" fillId="0" borderId="0" xfId="0" applyNumberFormat="1" applyFont="1" applyAlignment="1">
      <alignment vertical="center"/>
    </xf>
    <xf numFmtId="0" fontId="4" fillId="0" borderId="1" xfId="0" applyFont="1" applyBorder="1"/>
    <xf numFmtId="0" fontId="7" fillId="0" borderId="0" xfId="0" applyFont="1" applyAlignment="1">
      <alignment horizontal="left" vertical="center" indent="2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6" fontId="7" fillId="0" borderId="0" xfId="0" applyNumberFormat="1" applyFont="1" applyAlignment="1">
      <alignment vertical="center"/>
    </xf>
    <xf numFmtId="8" fontId="7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left" vertical="center" indent="2"/>
    </xf>
    <xf numFmtId="0" fontId="4" fillId="0" borderId="2" xfId="0" applyFont="1" applyBorder="1" applyAlignment="1">
      <alignment horizontal="left" vertical="center" indent="2"/>
    </xf>
    <xf numFmtId="0" fontId="4" fillId="0" borderId="4" xfId="0" applyFont="1" applyBorder="1" applyAlignment="1">
      <alignment horizontal="left" vertical="center" indent="2"/>
    </xf>
    <xf numFmtId="9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8" fontId="8" fillId="0" borderId="6" xfId="0" applyNumberFormat="1" applyFont="1" applyBorder="1" applyAlignment="1">
      <alignment vertical="center"/>
    </xf>
    <xf numFmtId="8" fontId="8" fillId="0" borderId="7" xfId="0" applyNumberFormat="1" applyFont="1" applyBorder="1" applyAlignment="1">
      <alignment vertical="center"/>
    </xf>
    <xf numFmtId="8" fontId="8" fillId="0" borderId="8" xfId="0" applyNumberFormat="1" applyFont="1" applyBorder="1" applyAlignment="1">
      <alignment vertical="center"/>
    </xf>
    <xf numFmtId="8" fontId="8" fillId="0" borderId="9" xfId="0" applyNumberFormat="1" applyFont="1" applyBorder="1" applyAlignment="1">
      <alignment vertical="center"/>
    </xf>
    <xf numFmtId="8" fontId="8" fillId="0" borderId="10" xfId="0" applyNumberFormat="1" applyFont="1" applyBorder="1" applyAlignment="1">
      <alignment vertical="center"/>
    </xf>
    <xf numFmtId="8" fontId="8" fillId="0" borderId="11" xfId="0" applyNumberFormat="1" applyFont="1" applyBorder="1" applyAlignment="1">
      <alignment vertical="center"/>
    </xf>
    <xf numFmtId="8" fontId="8" fillId="0" borderId="3" xfId="0" applyNumberFormat="1" applyFont="1" applyBorder="1" applyAlignment="1">
      <alignment vertical="center"/>
    </xf>
    <xf numFmtId="8" fontId="8" fillId="0" borderId="12" xfId="0" applyNumberFormat="1" applyFont="1" applyBorder="1" applyAlignment="1">
      <alignment vertical="center"/>
    </xf>
    <xf numFmtId="9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164" fontId="8" fillId="0" borderId="0" xfId="0" applyNumberFormat="1" applyFont="1" applyAlignment="1">
      <alignment vertical="center"/>
    </xf>
    <xf numFmtId="2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horizontal="right" vertical="center"/>
    </xf>
    <xf numFmtId="2" fontId="4" fillId="0" borderId="0" xfId="0" applyNumberFormat="1" applyFont="1" applyAlignment="1">
      <alignment horizontal="left" vertical="center" indent="5"/>
    </xf>
    <xf numFmtId="0" fontId="3" fillId="3" borderId="13" xfId="2" applyBorder="1" applyAlignment="1">
      <alignment horizontal="center" vertical="center"/>
    </xf>
    <xf numFmtId="8" fontId="3" fillId="3" borderId="13" xfId="2" applyNumberFormat="1" applyBorder="1" applyAlignment="1">
      <alignment vertical="center"/>
    </xf>
    <xf numFmtId="6" fontId="3" fillId="3" borderId="13" xfId="2" applyNumberFormat="1" applyBorder="1" applyAlignment="1">
      <alignment vertical="center"/>
    </xf>
    <xf numFmtId="0" fontId="3" fillId="3" borderId="13" xfId="2" applyBorder="1" applyAlignment="1">
      <alignment vertical="center"/>
    </xf>
    <xf numFmtId="0" fontId="5" fillId="0" borderId="0" xfId="0" applyFont="1" applyAlignment="1">
      <alignment horizontal="left" vertical="center"/>
    </xf>
    <xf numFmtId="0" fontId="8" fillId="0" borderId="3" xfId="0" applyFont="1" applyBorder="1" applyAlignment="1">
      <alignment horizontal="center" vertical="center"/>
    </xf>
  </cellXfs>
  <cellStyles count="3">
    <cellStyle name="40% - Accent6" xfId="2" builtinId="51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0</xdr:rowOff>
    </xdr:from>
    <xdr:to>
      <xdr:col>9</xdr:col>
      <xdr:colOff>19050</xdr:colOff>
      <xdr:row>2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C4514D3D-5C69-478C-B33D-71C03DBBED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90500"/>
          <a:ext cx="645795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65"/>
  <sheetViews>
    <sheetView tabSelected="1" zoomScaleNormal="100" workbookViewId="0">
      <selection activeCell="I5" sqref="I5"/>
    </sheetView>
  </sheetViews>
  <sheetFormatPr defaultColWidth="8.85546875" defaultRowHeight="15" x14ac:dyDescent="0.25"/>
  <cols>
    <col min="1" max="1" width="4.85546875" style="5" customWidth="1"/>
    <col min="2" max="2" width="20.85546875" style="5" customWidth="1"/>
    <col min="3" max="3" width="11.28515625" style="5" customWidth="1"/>
    <col min="4" max="4" width="9.85546875" style="5" customWidth="1"/>
    <col min="5" max="5" width="13.7109375" style="5" customWidth="1"/>
    <col min="6" max="8" width="9.85546875" style="5" customWidth="1"/>
    <col min="9" max="9" width="11.42578125" style="5" bestFit="1" customWidth="1"/>
    <col min="10" max="10" width="4.85546875" style="5" customWidth="1"/>
    <col min="11" max="11" width="40.85546875" style="5" customWidth="1"/>
    <col min="12" max="12" width="12" style="5" bestFit="1" customWidth="1"/>
    <col min="13" max="16384" width="8.85546875" style="5"/>
  </cols>
  <sheetData>
    <row r="1" spans="2:12" x14ac:dyDescent="0.25">
      <c r="J1" s="5" t="s">
        <v>35</v>
      </c>
    </row>
    <row r="2" spans="2:12" ht="78" customHeight="1" x14ac:dyDescent="0.25"/>
    <row r="3" spans="2:12" ht="5.0999999999999996" customHeight="1" x14ac:dyDescent="0.25"/>
    <row r="4" spans="2:12" ht="20.100000000000001" customHeight="1" x14ac:dyDescent="0.25">
      <c r="B4" s="69" t="s">
        <v>54</v>
      </c>
      <c r="C4" s="69"/>
      <c r="D4" s="69"/>
      <c r="E4" s="69"/>
      <c r="F4" s="69"/>
      <c r="G4" s="69"/>
      <c r="H4" s="69"/>
      <c r="I4" s="6">
        <v>2023</v>
      </c>
    </row>
    <row r="5" spans="2:12" ht="20.100000000000001" customHeight="1" x14ac:dyDescent="0.25">
      <c r="B5" s="59" t="s">
        <v>30</v>
      </c>
    </row>
    <row r="6" spans="2:12" x14ac:dyDescent="0.25">
      <c r="B6" s="7" t="s">
        <v>0</v>
      </c>
      <c r="C6" s="7"/>
      <c r="D6" s="8"/>
      <c r="E6" s="8"/>
      <c r="F6" s="8"/>
      <c r="G6" s="8"/>
      <c r="H6" s="8"/>
      <c r="I6" s="8"/>
    </row>
    <row r="7" spans="2:12" ht="15" customHeight="1" thickBot="1" x14ac:dyDescent="0.3">
      <c r="B7" s="38" t="s">
        <v>1</v>
      </c>
      <c r="C7" s="38"/>
      <c r="D7" s="1" t="s">
        <v>17</v>
      </c>
      <c r="E7" s="2" t="s">
        <v>18</v>
      </c>
      <c r="F7" s="1" t="s">
        <v>31</v>
      </c>
      <c r="G7" s="2" t="s">
        <v>19</v>
      </c>
      <c r="H7" s="2" t="s">
        <v>36</v>
      </c>
      <c r="I7" s="2" t="s">
        <v>2</v>
      </c>
    </row>
    <row r="8" spans="2:12" ht="14.1" customHeight="1" x14ac:dyDescent="0.25">
      <c r="B8" s="36" t="s">
        <v>37</v>
      </c>
      <c r="C8" s="36"/>
      <c r="D8" s="11" t="s">
        <v>32</v>
      </c>
      <c r="E8" s="12">
        <v>5.03</v>
      </c>
      <c r="F8" s="11">
        <v>122</v>
      </c>
      <c r="G8" s="13">
        <f>E8*F8</f>
        <v>613.66000000000008</v>
      </c>
      <c r="H8" s="12">
        <f>G8/F8</f>
        <v>5.03</v>
      </c>
      <c r="I8" s="68"/>
    </row>
    <row r="9" spans="2:12" ht="14.1" customHeight="1" x14ac:dyDescent="0.25">
      <c r="B9" s="36" t="s">
        <v>53</v>
      </c>
      <c r="C9" s="36"/>
      <c r="D9" s="65"/>
      <c r="E9" s="66"/>
      <c r="F9" s="65"/>
      <c r="G9" s="67"/>
      <c r="H9" s="66"/>
      <c r="I9" s="68"/>
    </row>
    <row r="10" spans="2:12" ht="5.0999999999999996" customHeight="1" thickBot="1" x14ac:dyDescent="0.3">
      <c r="B10" s="14"/>
      <c r="C10" s="14"/>
      <c r="D10" s="15"/>
      <c r="E10" s="16"/>
      <c r="F10" s="17"/>
      <c r="G10" s="18"/>
      <c r="H10" s="16"/>
      <c r="I10" s="17"/>
    </row>
    <row r="11" spans="2:12" ht="15" customHeight="1" thickTop="1" x14ac:dyDescent="0.25">
      <c r="B11" s="39" t="s">
        <v>3</v>
      </c>
      <c r="C11" s="39"/>
      <c r="D11" s="40"/>
      <c r="E11" s="41"/>
      <c r="F11" s="41"/>
      <c r="G11" s="42">
        <f>SUM(G8:G9)</f>
        <v>613.66000000000008</v>
      </c>
      <c r="H11" s="43"/>
      <c r="I11" s="42">
        <f>SUM(I8:I10)</f>
        <v>0</v>
      </c>
    </row>
    <row r="12" spans="2:12" ht="15" customHeight="1" x14ac:dyDescent="0.25">
      <c r="B12" s="10"/>
      <c r="C12" s="10"/>
      <c r="D12" s="11"/>
      <c r="G12" s="13"/>
      <c r="H12" s="13"/>
      <c r="I12" s="13"/>
    </row>
    <row r="13" spans="2:12" ht="15" customHeight="1" x14ac:dyDescent="0.25">
      <c r="B13" s="7" t="s">
        <v>4</v>
      </c>
      <c r="C13" s="7"/>
      <c r="D13" s="19"/>
      <c r="E13" s="20"/>
      <c r="F13" s="20"/>
      <c r="G13" s="20"/>
      <c r="H13" s="20"/>
      <c r="I13" s="20"/>
    </row>
    <row r="14" spans="2:12" ht="30" customHeight="1" thickBot="1" x14ac:dyDescent="0.3">
      <c r="B14" s="9"/>
      <c r="C14" s="9"/>
      <c r="D14" s="4" t="s">
        <v>17</v>
      </c>
      <c r="E14" s="3" t="s">
        <v>20</v>
      </c>
      <c r="F14" s="4" t="s">
        <v>21</v>
      </c>
      <c r="G14" s="3" t="s">
        <v>19</v>
      </c>
      <c r="H14" s="3" t="s">
        <v>38</v>
      </c>
      <c r="I14" s="3" t="s">
        <v>2</v>
      </c>
      <c r="K14" s="5" t="s">
        <v>35</v>
      </c>
    </row>
    <row r="15" spans="2:12" ht="15" customHeight="1" x14ac:dyDescent="0.25">
      <c r="B15" s="5" t="s">
        <v>5</v>
      </c>
      <c r="D15" s="11"/>
      <c r="F15" s="11"/>
      <c r="G15" s="61"/>
    </row>
    <row r="16" spans="2:12" ht="14.1" customHeight="1" x14ac:dyDescent="0.25">
      <c r="B16" s="62" t="s">
        <v>39</v>
      </c>
      <c r="D16" s="11"/>
      <c r="F16" s="11"/>
      <c r="G16" s="61"/>
      <c r="K16" s="36"/>
      <c r="L16" s="21"/>
    </row>
    <row r="17" spans="2:12" ht="14.1" customHeight="1" x14ac:dyDescent="0.25">
      <c r="B17" s="36" t="s">
        <v>40</v>
      </c>
      <c r="D17" s="11" t="s">
        <v>33</v>
      </c>
      <c r="E17" s="21">
        <v>18</v>
      </c>
      <c r="F17" s="11">
        <v>2</v>
      </c>
      <c r="G17" s="21">
        <f>E17*F17</f>
        <v>36</v>
      </c>
      <c r="H17" s="21">
        <f t="shared" ref="H17:H28" si="0">G17/$F$8</f>
        <v>0.29508196721311475</v>
      </c>
      <c r="I17" s="68"/>
      <c r="K17" s="36"/>
      <c r="L17" s="21"/>
    </row>
    <row r="18" spans="2:12" ht="14.1" customHeight="1" x14ac:dyDescent="0.25">
      <c r="B18" s="36" t="s">
        <v>41</v>
      </c>
      <c r="D18" s="11" t="s">
        <v>33</v>
      </c>
      <c r="E18" s="21">
        <v>21</v>
      </c>
      <c r="F18" s="11">
        <v>1</v>
      </c>
      <c r="G18" s="21">
        <f t="shared" ref="G18:G35" si="1">E18*F18</f>
        <v>21</v>
      </c>
      <c r="H18" s="21">
        <f t="shared" si="0"/>
        <v>0.1721311475409836</v>
      </c>
      <c r="I18" s="68"/>
      <c r="K18" s="36"/>
      <c r="L18" s="21"/>
    </row>
    <row r="19" spans="2:12" ht="14.1" customHeight="1" x14ac:dyDescent="0.25">
      <c r="B19" s="36" t="s">
        <v>50</v>
      </c>
      <c r="D19" s="11" t="s">
        <v>33</v>
      </c>
      <c r="E19" s="21">
        <v>18</v>
      </c>
      <c r="F19" s="11">
        <v>1</v>
      </c>
      <c r="G19" s="21">
        <f t="shared" si="1"/>
        <v>18</v>
      </c>
      <c r="H19" s="21">
        <f t="shared" si="0"/>
        <v>0.14754098360655737</v>
      </c>
      <c r="I19" s="68"/>
      <c r="K19" s="36"/>
      <c r="L19" s="21"/>
    </row>
    <row r="20" spans="2:12" ht="14.1" customHeight="1" x14ac:dyDescent="0.25">
      <c r="B20" s="10" t="s">
        <v>42</v>
      </c>
      <c r="D20" s="11" t="s">
        <v>25</v>
      </c>
      <c r="E20" s="21">
        <v>119.67</v>
      </c>
      <c r="F20" s="11">
        <v>1</v>
      </c>
      <c r="G20" s="21">
        <f t="shared" si="1"/>
        <v>119.67</v>
      </c>
      <c r="H20" s="21">
        <f t="shared" si="0"/>
        <v>0.98090163934426233</v>
      </c>
      <c r="I20" s="68"/>
      <c r="K20" s="36"/>
      <c r="L20" s="21"/>
    </row>
    <row r="21" spans="2:12" ht="14.1" customHeight="1" x14ac:dyDescent="0.25">
      <c r="B21" s="10" t="s">
        <v>43</v>
      </c>
      <c r="C21" s="36"/>
      <c r="D21" s="11"/>
      <c r="E21" s="21"/>
      <c r="F21" s="11"/>
      <c r="G21" s="21"/>
      <c r="H21" s="21"/>
      <c r="K21" s="36"/>
      <c r="L21" s="21"/>
    </row>
    <row r="22" spans="2:12" ht="14.1" customHeight="1" x14ac:dyDescent="0.25">
      <c r="B22" s="36" t="s">
        <v>55</v>
      </c>
      <c r="C22" s="36"/>
      <c r="D22" s="11" t="s">
        <v>25</v>
      </c>
      <c r="E22" s="21">
        <v>137.51</v>
      </c>
      <c r="F22" s="11">
        <v>1</v>
      </c>
      <c r="G22" s="21">
        <f t="shared" si="1"/>
        <v>137.51</v>
      </c>
      <c r="H22" s="21">
        <f t="shared" si="0"/>
        <v>1.1271311475409835</v>
      </c>
      <c r="I22" s="68"/>
      <c r="K22" s="36"/>
      <c r="L22" s="21"/>
    </row>
    <row r="23" spans="2:12" ht="14.1" customHeight="1" x14ac:dyDescent="0.25">
      <c r="B23" s="10" t="s">
        <v>52</v>
      </c>
      <c r="C23" s="36"/>
      <c r="D23" s="11" t="s">
        <v>25</v>
      </c>
      <c r="E23" s="21">
        <v>8</v>
      </c>
      <c r="F23" s="11">
        <v>1</v>
      </c>
      <c r="G23" s="21">
        <f t="shared" si="1"/>
        <v>8</v>
      </c>
      <c r="H23" s="21">
        <f t="shared" si="0"/>
        <v>6.5573770491803282E-2</v>
      </c>
      <c r="I23" s="68"/>
      <c r="L23" s="21"/>
    </row>
    <row r="24" spans="2:12" ht="14.1" customHeight="1" x14ac:dyDescent="0.25">
      <c r="B24" s="36" t="s">
        <v>22</v>
      </c>
      <c r="C24" s="36"/>
      <c r="D24" s="11" t="s">
        <v>25</v>
      </c>
      <c r="E24" s="21">
        <v>8</v>
      </c>
      <c r="F24" s="11">
        <v>1</v>
      </c>
      <c r="G24" s="21">
        <f t="shared" si="1"/>
        <v>8</v>
      </c>
      <c r="H24" s="21">
        <f t="shared" si="0"/>
        <v>6.5573770491803282E-2</v>
      </c>
      <c r="I24" s="68"/>
      <c r="L24" s="21"/>
    </row>
    <row r="25" spans="2:12" ht="14.1" customHeight="1" x14ac:dyDescent="0.25">
      <c r="B25" s="10" t="s">
        <v>51</v>
      </c>
      <c r="C25" s="36"/>
      <c r="D25" s="11" t="s">
        <v>25</v>
      </c>
      <c r="E25" s="21">
        <v>7.15</v>
      </c>
      <c r="F25" s="11">
        <v>2</v>
      </c>
      <c r="G25" s="21">
        <f t="shared" si="1"/>
        <v>14.3</v>
      </c>
      <c r="H25" s="21">
        <f t="shared" si="0"/>
        <v>0.11721311475409836</v>
      </c>
      <c r="I25" s="68"/>
      <c r="K25" s="63"/>
      <c r="L25" s="21"/>
    </row>
    <row r="26" spans="2:12" ht="14.1" customHeight="1" x14ac:dyDescent="0.25">
      <c r="B26" s="36" t="s">
        <v>22</v>
      </c>
      <c r="C26" s="36"/>
      <c r="D26" s="11" t="s">
        <v>33</v>
      </c>
      <c r="E26" s="21">
        <v>8</v>
      </c>
      <c r="F26" s="11">
        <v>2</v>
      </c>
      <c r="G26" s="21">
        <f t="shared" si="1"/>
        <v>16</v>
      </c>
      <c r="H26" s="21">
        <f t="shared" si="0"/>
        <v>0.13114754098360656</v>
      </c>
      <c r="I26" s="68"/>
    </row>
    <row r="27" spans="2:12" ht="14.1" customHeight="1" x14ac:dyDescent="0.25">
      <c r="B27" s="10" t="s">
        <v>56</v>
      </c>
      <c r="C27" s="36"/>
      <c r="D27" s="11" t="s">
        <v>25</v>
      </c>
      <c r="E27" s="21">
        <v>30.848661</v>
      </c>
      <c r="F27" s="11">
        <v>1</v>
      </c>
      <c r="G27" s="21">
        <f t="shared" si="1"/>
        <v>30.848661</v>
      </c>
      <c r="H27" s="21">
        <f t="shared" si="0"/>
        <v>0.25285787704918034</v>
      </c>
      <c r="I27" s="68"/>
    </row>
    <row r="28" spans="2:12" ht="14.1" customHeight="1" x14ac:dyDescent="0.25">
      <c r="B28" s="36" t="s">
        <v>22</v>
      </c>
      <c r="C28" s="36"/>
      <c r="D28" s="11" t="s">
        <v>33</v>
      </c>
      <c r="E28" s="21">
        <v>8</v>
      </c>
      <c r="F28" s="11">
        <v>1</v>
      </c>
      <c r="G28" s="21">
        <f t="shared" si="1"/>
        <v>8</v>
      </c>
      <c r="H28" s="21">
        <f t="shared" si="0"/>
        <v>6.5573770491803282E-2</v>
      </c>
      <c r="I28" s="68"/>
    </row>
    <row r="29" spans="2:12" ht="14.1" customHeight="1" x14ac:dyDescent="0.25">
      <c r="B29" s="10" t="s">
        <v>34</v>
      </c>
      <c r="C29" s="36"/>
      <c r="D29" s="11"/>
      <c r="E29" s="21"/>
      <c r="F29" s="11"/>
      <c r="G29" s="21"/>
      <c r="H29" s="21"/>
      <c r="L29" s="21"/>
    </row>
    <row r="30" spans="2:12" x14ac:dyDescent="0.25">
      <c r="B30" s="36" t="s">
        <v>44</v>
      </c>
      <c r="C30" s="36"/>
      <c r="D30" s="11" t="s">
        <v>25</v>
      </c>
      <c r="E30" s="21">
        <v>35</v>
      </c>
      <c r="F30" s="11">
        <v>1</v>
      </c>
      <c r="G30" s="21">
        <f t="shared" si="1"/>
        <v>35</v>
      </c>
      <c r="H30" s="21">
        <f t="shared" ref="H30:H33" si="2">G30/$F$8</f>
        <v>0.28688524590163933</v>
      </c>
      <c r="I30" s="68"/>
    </row>
    <row r="31" spans="2:12" ht="14.1" customHeight="1" x14ac:dyDescent="0.25">
      <c r="B31" s="36" t="s">
        <v>45</v>
      </c>
      <c r="C31" s="36"/>
      <c r="D31" s="11" t="s">
        <v>25</v>
      </c>
      <c r="E31" s="21">
        <v>34.04</v>
      </c>
      <c r="F31" s="11">
        <v>1</v>
      </c>
      <c r="G31" s="21">
        <f t="shared" si="1"/>
        <v>34.04</v>
      </c>
      <c r="H31" s="21">
        <f t="shared" si="2"/>
        <v>0.27901639344262297</v>
      </c>
      <c r="I31" s="68"/>
    </row>
    <row r="32" spans="2:12" ht="14.1" customHeight="1" x14ac:dyDescent="0.25">
      <c r="B32" s="10" t="s">
        <v>46</v>
      </c>
      <c r="C32" s="36"/>
      <c r="D32" s="11" t="s">
        <v>25</v>
      </c>
      <c r="E32" s="21">
        <v>45.94</v>
      </c>
      <c r="F32" s="11">
        <v>1</v>
      </c>
      <c r="G32" s="21">
        <f>E32*F32</f>
        <v>45.94</v>
      </c>
      <c r="H32" s="21">
        <f t="shared" si="2"/>
        <v>0.3765573770491803</v>
      </c>
      <c r="I32" s="68"/>
    </row>
    <row r="33" spans="2:12" ht="14.1" customHeight="1" x14ac:dyDescent="0.25">
      <c r="B33" s="10" t="s">
        <v>23</v>
      </c>
      <c r="C33" s="36"/>
      <c r="D33" s="11" t="s">
        <v>25</v>
      </c>
      <c r="E33" s="21">
        <v>13.26</v>
      </c>
      <c r="F33" s="11">
        <v>1</v>
      </c>
      <c r="G33" s="21">
        <f>E33*F33</f>
        <v>13.26</v>
      </c>
      <c r="H33" s="21">
        <f t="shared" si="2"/>
        <v>0.10868852459016393</v>
      </c>
      <c r="I33" s="68"/>
      <c r="L33" s="64"/>
    </row>
    <row r="34" spans="2:12" ht="14.1" customHeight="1" x14ac:dyDescent="0.25">
      <c r="B34" s="10" t="s">
        <v>24</v>
      </c>
      <c r="C34" s="36"/>
      <c r="D34" s="11" t="s">
        <v>25</v>
      </c>
      <c r="E34" s="21">
        <v>8.5399999999999991</v>
      </c>
      <c r="F34" s="11">
        <v>1</v>
      </c>
      <c r="G34" s="21">
        <f t="shared" si="1"/>
        <v>8.5399999999999991</v>
      </c>
      <c r="H34" s="21">
        <f>G34/$F$8</f>
        <v>6.9999999999999993E-2</v>
      </c>
      <c r="I34" s="68"/>
    </row>
    <row r="35" spans="2:12" ht="14.1" customHeight="1" x14ac:dyDescent="0.25">
      <c r="B35" s="5" t="s">
        <v>58</v>
      </c>
      <c r="D35" s="11" t="s">
        <v>25</v>
      </c>
      <c r="E35" s="21">
        <f>SUM(G17:G34)*0.5*0.1</f>
        <v>27.70543305</v>
      </c>
      <c r="F35" s="11">
        <v>1</v>
      </c>
      <c r="G35" s="21">
        <f t="shared" si="1"/>
        <v>27.70543305</v>
      </c>
      <c r="H35" s="21">
        <f>G35/$F$8</f>
        <v>0.22709371352459015</v>
      </c>
      <c r="I35" s="68"/>
      <c r="K35" s="64"/>
    </row>
    <row r="36" spans="2:12" ht="4.5" customHeight="1" x14ac:dyDescent="0.25">
      <c r="B36" s="24"/>
      <c r="C36" s="24"/>
      <c r="D36" s="25"/>
      <c r="E36" s="23"/>
      <c r="F36" s="25"/>
      <c r="G36" s="23"/>
      <c r="H36" s="23"/>
      <c r="I36" s="23"/>
    </row>
    <row r="37" spans="2:12" x14ac:dyDescent="0.25">
      <c r="B37" s="36" t="s">
        <v>6</v>
      </c>
      <c r="C37" s="36"/>
      <c r="D37" s="11"/>
      <c r="F37" s="11"/>
      <c r="G37" s="26">
        <f>SUM(G17:G35)</f>
        <v>581.81409404999999</v>
      </c>
      <c r="H37" s="26">
        <f>G37/F8</f>
        <v>4.7689679840163937</v>
      </c>
      <c r="I37" s="26">
        <f>SUM(I21:I36)</f>
        <v>0</v>
      </c>
    </row>
    <row r="38" spans="2:12" ht="14.1" customHeight="1" x14ac:dyDescent="0.25">
      <c r="B38" s="5" t="s">
        <v>7</v>
      </c>
      <c r="D38" s="11"/>
      <c r="F38" s="11"/>
    </row>
    <row r="39" spans="2:12" ht="14.1" customHeight="1" x14ac:dyDescent="0.25">
      <c r="B39" s="36" t="s">
        <v>47</v>
      </c>
      <c r="C39" s="36"/>
      <c r="D39" s="11" t="s">
        <v>32</v>
      </c>
      <c r="E39" s="21">
        <v>0.34</v>
      </c>
      <c r="F39" s="22">
        <f>F8</f>
        <v>122</v>
      </c>
      <c r="G39" s="21">
        <f>E39*F39</f>
        <v>41.480000000000004</v>
      </c>
      <c r="H39" s="21">
        <f>G39/$F$8</f>
        <v>0.34</v>
      </c>
      <c r="I39" s="68"/>
    </row>
    <row r="40" spans="2:12" x14ac:dyDescent="0.25">
      <c r="B40" s="36" t="s">
        <v>26</v>
      </c>
      <c r="C40" s="36"/>
      <c r="D40" s="11" t="s">
        <v>32</v>
      </c>
      <c r="E40" s="21">
        <v>0.15</v>
      </c>
      <c r="F40" s="22">
        <f>F8</f>
        <v>122</v>
      </c>
      <c r="G40" s="21">
        <f>E40*F40</f>
        <v>18.3</v>
      </c>
      <c r="H40" s="21">
        <f>G40/$F$8</f>
        <v>0.15</v>
      </c>
      <c r="I40" s="68"/>
    </row>
    <row r="41" spans="2:12" ht="3" customHeight="1" x14ac:dyDescent="0.25">
      <c r="B41" s="44"/>
      <c r="C41" s="44"/>
      <c r="D41" s="25"/>
      <c r="E41" s="23"/>
      <c r="F41" s="25"/>
      <c r="G41" s="23"/>
      <c r="H41" s="23"/>
      <c r="I41" s="23"/>
    </row>
    <row r="42" spans="2:12" ht="14.1" customHeight="1" thickBot="1" x14ac:dyDescent="0.3">
      <c r="B42" s="45" t="s">
        <v>8</v>
      </c>
      <c r="C42" s="45"/>
      <c r="D42" s="15"/>
      <c r="E42" s="17"/>
      <c r="F42" s="15"/>
      <c r="G42" s="27">
        <f>SUM(G39:G40)</f>
        <v>59.78</v>
      </c>
      <c r="H42" s="27">
        <f>G42/F8</f>
        <v>0.49</v>
      </c>
      <c r="I42" s="27">
        <f>SUM(I39:I41)</f>
        <v>0</v>
      </c>
    </row>
    <row r="43" spans="2:12" ht="14.1" customHeight="1" thickTop="1" x14ac:dyDescent="0.25">
      <c r="B43" s="39" t="s">
        <v>9</v>
      </c>
      <c r="C43" s="39"/>
      <c r="D43" s="40"/>
      <c r="E43" s="41"/>
      <c r="F43" s="40"/>
      <c r="G43" s="43">
        <f>G37+G42</f>
        <v>641.59409404999997</v>
      </c>
      <c r="H43" s="43">
        <f>G43/F8</f>
        <v>5.258967984016393</v>
      </c>
      <c r="I43" s="43">
        <f>I37+I42</f>
        <v>0</v>
      </c>
    </row>
    <row r="44" spans="2:12" x14ac:dyDescent="0.25">
      <c r="B44" s="5" t="s">
        <v>10</v>
      </c>
      <c r="D44" s="11"/>
      <c r="F44" s="11"/>
    </row>
    <row r="45" spans="2:12" ht="14.1" customHeight="1" x14ac:dyDescent="0.25">
      <c r="B45" s="36" t="s">
        <v>27</v>
      </c>
      <c r="C45" s="36"/>
      <c r="D45" s="11" t="s">
        <v>25</v>
      </c>
      <c r="E45" s="21">
        <v>12.42</v>
      </c>
      <c r="F45" s="22">
        <v>1</v>
      </c>
      <c r="G45" s="21">
        <f>E45*F45</f>
        <v>12.42</v>
      </c>
      <c r="H45" s="21">
        <f>G45/$F$8</f>
        <v>0.1018032786885246</v>
      </c>
      <c r="I45" s="68"/>
    </row>
    <row r="46" spans="2:12" ht="15.95" customHeight="1" x14ac:dyDescent="0.25">
      <c r="B46" s="36" t="s">
        <v>57</v>
      </c>
      <c r="C46" s="36"/>
      <c r="D46" s="11" t="s">
        <v>25</v>
      </c>
      <c r="E46" s="21">
        <v>66.88</v>
      </c>
      <c r="F46" s="22">
        <v>1</v>
      </c>
      <c r="G46" s="21">
        <f>E46*F46</f>
        <v>66.88</v>
      </c>
      <c r="H46" s="21">
        <f>G46/$F$8</f>
        <v>0.54819672131147534</v>
      </c>
      <c r="I46" s="68"/>
    </row>
    <row r="47" spans="2:12" ht="15.95" customHeight="1" x14ac:dyDescent="0.25">
      <c r="B47" s="36" t="s">
        <v>28</v>
      </c>
      <c r="C47" s="36"/>
      <c r="D47" s="11" t="s">
        <v>25</v>
      </c>
      <c r="E47" s="21">
        <v>21.47</v>
      </c>
      <c r="F47" s="22">
        <v>1</v>
      </c>
      <c r="G47" s="21">
        <f>E47*F47</f>
        <v>21.47</v>
      </c>
      <c r="H47" s="21">
        <f>G47/$F$8</f>
        <v>0.17598360655737705</v>
      </c>
      <c r="I47" s="68"/>
    </row>
    <row r="48" spans="2:12" ht="4.5" customHeight="1" x14ac:dyDescent="0.25">
      <c r="B48" s="44"/>
      <c r="C48" s="44"/>
      <c r="D48" s="25"/>
      <c r="E48" s="23"/>
      <c r="F48" s="23"/>
      <c r="G48" s="23"/>
      <c r="H48" s="23"/>
      <c r="I48" s="23"/>
    </row>
    <row r="49" spans="2:9" ht="15.75" thickBot="1" x14ac:dyDescent="0.3">
      <c r="B49" s="46" t="s">
        <v>11</v>
      </c>
      <c r="C49" s="46"/>
      <c r="D49" s="28"/>
      <c r="E49" s="29"/>
      <c r="F49" s="29"/>
      <c r="G49" s="30">
        <f>SUM(G45:G47)</f>
        <v>100.77</v>
      </c>
      <c r="H49" s="30">
        <f>G49/F8</f>
        <v>0.82598360655737701</v>
      </c>
      <c r="I49" s="30">
        <f>SUM(I45:I48)</f>
        <v>0</v>
      </c>
    </row>
    <row r="50" spans="2:9" ht="16.5" thickTop="1" thickBot="1" x14ac:dyDescent="0.3">
      <c r="B50" s="31" t="s">
        <v>29</v>
      </c>
      <c r="C50" s="31"/>
      <c r="D50" s="32"/>
      <c r="E50" s="31"/>
      <c r="F50" s="31"/>
      <c r="G50" s="33">
        <f>G43+G49</f>
        <v>742.36409404999995</v>
      </c>
      <c r="H50" s="33">
        <f>G50/F8</f>
        <v>6.0849515905737697</v>
      </c>
      <c r="I50" s="33">
        <f>I43+I49</f>
        <v>0</v>
      </c>
    </row>
    <row r="51" spans="2:9" ht="15" customHeight="1" thickTop="1" thickBot="1" x14ac:dyDescent="0.3">
      <c r="B51" s="31" t="s">
        <v>12</v>
      </c>
      <c r="C51" s="31"/>
      <c r="D51" s="32"/>
      <c r="E51" s="31"/>
      <c r="F51" s="31"/>
      <c r="G51" s="33">
        <f>G11-G50</f>
        <v>-128.70409404999987</v>
      </c>
      <c r="H51" s="33">
        <f>G51/F8</f>
        <v>-1.0549515905737694</v>
      </c>
      <c r="I51" s="33">
        <f>I11-I50</f>
        <v>0</v>
      </c>
    </row>
    <row r="52" spans="2:9" ht="15" customHeight="1" thickTop="1" x14ac:dyDescent="0.25">
      <c r="B52" s="5" t="s">
        <v>13</v>
      </c>
      <c r="D52" s="11"/>
    </row>
    <row r="53" spans="2:9" ht="15" customHeight="1" x14ac:dyDescent="0.25">
      <c r="B53" s="36" t="s">
        <v>59</v>
      </c>
      <c r="C53" s="36"/>
      <c r="D53" s="11"/>
      <c r="G53" s="21">
        <f>6500*0.037</f>
        <v>240.5</v>
      </c>
      <c r="H53" s="21">
        <f>G53/$F$8</f>
        <v>1.971311475409836</v>
      </c>
      <c r="I53" s="68"/>
    </row>
    <row r="54" spans="2:9" ht="3.75" customHeight="1" thickBot="1" x14ac:dyDescent="0.3">
      <c r="B54" s="14"/>
      <c r="C54" s="14"/>
      <c r="D54" s="15"/>
      <c r="E54" s="17"/>
      <c r="F54" s="17"/>
      <c r="G54" s="34"/>
      <c r="H54" s="35"/>
      <c r="I54" s="17"/>
    </row>
    <row r="55" spans="2:9" ht="12.95" customHeight="1" thickTop="1" x14ac:dyDescent="0.25">
      <c r="B55" s="41" t="s">
        <v>14</v>
      </c>
      <c r="C55" s="41"/>
      <c r="D55" s="40"/>
      <c r="E55" s="41"/>
      <c r="F55" s="41"/>
      <c r="G55" s="43">
        <f>G51-G53</f>
        <v>-369.20409404999987</v>
      </c>
      <c r="H55" s="43">
        <f>G55/$F$8</f>
        <v>-3.0262630659836054</v>
      </c>
      <c r="I55" s="43">
        <f>I51-I53</f>
        <v>0</v>
      </c>
    </row>
    <row r="56" spans="2:9" ht="12.95" customHeight="1" x14ac:dyDescent="0.25"/>
    <row r="57" spans="2:9" ht="12.95" customHeight="1" x14ac:dyDescent="0.25">
      <c r="B57" s="7" t="s">
        <v>15</v>
      </c>
      <c r="C57" s="7"/>
      <c r="D57" s="20"/>
      <c r="E57" s="20"/>
      <c r="F57" s="20"/>
      <c r="G57" s="20"/>
      <c r="H57" s="20"/>
      <c r="I57" s="20"/>
    </row>
    <row r="58" spans="2:9" ht="12.95" customHeight="1" x14ac:dyDescent="0.25">
      <c r="C58" s="48"/>
      <c r="D58" s="48"/>
      <c r="E58" s="70" t="s">
        <v>49</v>
      </c>
      <c r="F58" s="70"/>
      <c r="G58" s="70"/>
      <c r="H58" s="70"/>
      <c r="I58" s="70"/>
    </row>
    <row r="59" spans="2:9" ht="12.95" customHeight="1" x14ac:dyDescent="0.25">
      <c r="C59" s="48"/>
      <c r="D59" s="48"/>
      <c r="E59" s="47">
        <v>-0.25</v>
      </c>
      <c r="F59" s="47">
        <v>-0.1</v>
      </c>
      <c r="G59" s="48"/>
      <c r="H59" s="47">
        <v>0.1</v>
      </c>
      <c r="I59" s="47">
        <v>0.25</v>
      </c>
    </row>
    <row r="60" spans="2:9" ht="12.95" customHeight="1" x14ac:dyDescent="0.25">
      <c r="C60" s="70" t="s">
        <v>16</v>
      </c>
      <c r="D60" s="70"/>
      <c r="E60" s="37">
        <f>G60*0.75</f>
        <v>3.7725</v>
      </c>
      <c r="F60" s="37">
        <f>G60*0.9</f>
        <v>4.5270000000000001</v>
      </c>
      <c r="G60" s="37">
        <f>E8</f>
        <v>5.03</v>
      </c>
      <c r="H60" s="37">
        <f>G60*1.1</f>
        <v>5.5330000000000004</v>
      </c>
      <c r="I60" s="37">
        <f>G60*1.25</f>
        <v>6.2875000000000005</v>
      </c>
    </row>
    <row r="61" spans="2:9" ht="12.95" customHeight="1" x14ac:dyDescent="0.25">
      <c r="C61" s="57">
        <v>-0.25</v>
      </c>
      <c r="D61" s="60">
        <f>D63*0.75</f>
        <v>91.5</v>
      </c>
      <c r="E61" s="49">
        <f>(E$60*$D61)-$G$50</f>
        <v>-397.18034404999997</v>
      </c>
      <c r="F61" s="50">
        <f t="shared" ref="F61:I65" si="3">(F$60*$D61)-$G$50</f>
        <v>-328.14359404999993</v>
      </c>
      <c r="G61" s="50">
        <f t="shared" si="3"/>
        <v>-282.11909404999994</v>
      </c>
      <c r="H61" s="50">
        <f t="shared" si="3"/>
        <v>-236.0945940499999</v>
      </c>
      <c r="I61" s="51">
        <f t="shared" si="3"/>
        <v>-167.05784404999986</v>
      </c>
    </row>
    <row r="62" spans="2:9" x14ac:dyDescent="0.25">
      <c r="C62" s="57">
        <v>-0.1</v>
      </c>
      <c r="D62" s="60">
        <f>D63*0.9</f>
        <v>109.8</v>
      </c>
      <c r="E62" s="52">
        <f>(E$60*$D62)-$G$50</f>
        <v>-328.14359404999999</v>
      </c>
      <c r="F62" s="37">
        <f t="shared" si="3"/>
        <v>-245.29949404999996</v>
      </c>
      <c r="G62" s="37">
        <f t="shared" si="3"/>
        <v>-190.07009404999997</v>
      </c>
      <c r="H62" s="37">
        <f>(H$60*$D62)-$G$50</f>
        <v>-134.84069404999991</v>
      </c>
      <c r="I62" s="53">
        <f t="shared" si="3"/>
        <v>-51.996594049999885</v>
      </c>
    </row>
    <row r="63" spans="2:9" x14ac:dyDescent="0.25">
      <c r="C63" s="58" t="s">
        <v>48</v>
      </c>
      <c r="D63" s="60">
        <f>F8</f>
        <v>122</v>
      </c>
      <c r="E63" s="52">
        <f>(E$60*$D63)-$G$50</f>
        <v>-282.11909404999994</v>
      </c>
      <c r="F63" s="37">
        <f t="shared" si="3"/>
        <v>-190.07009404999997</v>
      </c>
      <c r="G63" s="37">
        <f>(G$60*$D63)-$G$50</f>
        <v>-128.70409404999987</v>
      </c>
      <c r="H63" s="37">
        <f t="shared" si="3"/>
        <v>-67.338094049999881</v>
      </c>
      <c r="I63" s="53">
        <f t="shared" si="3"/>
        <v>24.710905950000097</v>
      </c>
    </row>
    <row r="64" spans="2:9" x14ac:dyDescent="0.25">
      <c r="C64" s="57">
        <v>0.1</v>
      </c>
      <c r="D64" s="60">
        <f>D63*1.1</f>
        <v>134.20000000000002</v>
      </c>
      <c r="E64" s="52">
        <f>(E$60*$D64)-$G$50</f>
        <v>-236.0945940499999</v>
      </c>
      <c r="F64" s="37">
        <f t="shared" si="3"/>
        <v>-134.8406940499998</v>
      </c>
      <c r="G64" s="37">
        <f t="shared" si="3"/>
        <v>-67.338094049999881</v>
      </c>
      <c r="H64" s="37">
        <f t="shared" si="3"/>
        <v>0.164505950000148</v>
      </c>
      <c r="I64" s="53">
        <f t="shared" si="3"/>
        <v>101.41840595000019</v>
      </c>
    </row>
    <row r="65" spans="3:9" x14ac:dyDescent="0.25">
      <c r="C65" s="57">
        <v>0.25</v>
      </c>
      <c r="D65" s="60">
        <f>D63*1.25</f>
        <v>152.5</v>
      </c>
      <c r="E65" s="54">
        <f>(E$60*$D65)-$G$50</f>
        <v>-167.05784404999997</v>
      </c>
      <c r="F65" s="55">
        <f t="shared" si="3"/>
        <v>-51.996594049999885</v>
      </c>
      <c r="G65" s="55">
        <f t="shared" si="3"/>
        <v>24.710905950000097</v>
      </c>
      <c r="H65" s="55">
        <f t="shared" si="3"/>
        <v>101.41840595000008</v>
      </c>
      <c r="I65" s="56">
        <f t="shared" si="3"/>
        <v>216.47965595000016</v>
      </c>
    </row>
  </sheetData>
  <mergeCells count="3">
    <mergeCell ref="B4:H4"/>
    <mergeCell ref="E58:I58"/>
    <mergeCell ref="C60:D60"/>
  </mergeCells>
  <printOptions horizontalCentered="1"/>
  <pageMargins left="0.45" right="0.45" top="0.5" bottom="0.5" header="0.3" footer="0.3"/>
  <pageSetup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</dc:creator>
  <cp:lastModifiedBy>Beiermann,Jenny</cp:lastModifiedBy>
  <cp:lastPrinted>2019-10-01T17:38:01Z</cp:lastPrinted>
  <dcterms:created xsi:type="dcterms:W3CDTF">2015-12-11T16:48:20Z</dcterms:created>
  <dcterms:modified xsi:type="dcterms:W3CDTF">2025-01-13T23:14:02Z</dcterms:modified>
</cp:coreProperties>
</file>