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olostate-my.sharepoint.com/personal/jbeierma_colostate_edu/Documents/Documents/Extension/ABM Team/Enterprise Budgets/Crop Budgets/2023/Western CO/"/>
    </mc:Choice>
  </mc:AlternateContent>
  <xr:revisionPtr revIDLastSave="51" documentId="13_ncr:1_{DB717A96-CDB3-41B0-8455-57E8F7797668}" xr6:coauthVersionLast="47" xr6:coauthVersionMax="47" xr10:uidLastSave="{794F1553-C8A9-4583-90CF-B628EF88AAF3}"/>
  <bookViews>
    <workbookView xWindow="28680" yWindow="-120" windowWidth="29040" windowHeight="17520" xr2:uid="{00000000-000D-0000-FFFF-FFFF00000000}"/>
  </bookViews>
  <sheets>
    <sheet name="Sheet1" sheetId="1" r:id="rId1"/>
  </sheets>
  <definedNames>
    <definedName name="_xlnm.Print_Area" localSheetId="0">Sheet1!$B$2:$I$64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1" l="1"/>
  <c r="G25" i="1"/>
  <c r="H25" i="1" s="1"/>
  <c r="G24" i="1" l="1"/>
  <c r="H24" i="1" s="1"/>
  <c r="I34" i="1" l="1"/>
  <c r="F39" i="1" l="1"/>
  <c r="F38" i="1"/>
  <c r="G39" i="1" l="1"/>
  <c r="G45" i="1" l="1"/>
  <c r="G46" i="1"/>
  <c r="G44" i="1"/>
  <c r="G28" i="1"/>
  <c r="G29" i="1"/>
  <c r="G30" i="1"/>
  <c r="G31" i="1"/>
  <c r="G27" i="1"/>
  <c r="G22" i="1"/>
  <c r="G21" i="1"/>
  <c r="G48" i="1" l="1"/>
  <c r="G8" i="1"/>
  <c r="I11" i="1"/>
  <c r="G18" i="1"/>
  <c r="G19" i="1"/>
  <c r="H21" i="1"/>
  <c r="H22" i="1"/>
  <c r="H27" i="1"/>
  <c r="L28" i="1"/>
  <c r="L29" i="1" s="1"/>
  <c r="E16" i="1" s="1"/>
  <c r="H28" i="1"/>
  <c r="H29" i="1"/>
  <c r="H30" i="1"/>
  <c r="H31" i="1"/>
  <c r="G36" i="1"/>
  <c r="G37" i="1"/>
  <c r="H37" i="1" s="1"/>
  <c r="G38" i="1"/>
  <c r="I41" i="1"/>
  <c r="H44" i="1"/>
  <c r="H45" i="1"/>
  <c r="H46" i="1"/>
  <c r="I48" i="1"/>
  <c r="H52" i="1"/>
  <c r="G59" i="1"/>
  <c r="E59" i="1" s="1"/>
  <c r="D62" i="1"/>
  <c r="D60" i="1" s="1"/>
  <c r="H18" i="1" l="1"/>
  <c r="H38" i="1"/>
  <c r="G41" i="1"/>
  <c r="D63" i="1"/>
  <c r="H8" i="1"/>
  <c r="G11" i="1"/>
  <c r="H36" i="1"/>
  <c r="H19" i="1"/>
  <c r="H39" i="1"/>
  <c r="H59" i="1"/>
  <c r="D61" i="1"/>
  <c r="I59" i="1"/>
  <c r="D64" i="1"/>
  <c r="F59" i="1"/>
  <c r="I42" i="1"/>
  <c r="I49" i="1" s="1"/>
  <c r="I50" i="1" s="1"/>
  <c r="I54" i="1" s="1"/>
  <c r="H48" i="1"/>
  <c r="G16" i="1"/>
  <c r="E32" i="1" s="1"/>
  <c r="G32" i="1" l="1"/>
  <c r="G34" i="1" s="1"/>
  <c r="H41" i="1"/>
  <c r="H16" i="1"/>
  <c r="G42" i="1" l="1"/>
  <c r="G49" i="1" s="1"/>
  <c r="G50" i="1" s="1"/>
  <c r="G54" i="1" s="1"/>
  <c r="H32" i="1"/>
  <c r="H34" i="1" l="1"/>
  <c r="H49" i="1"/>
  <c r="H50" i="1"/>
  <c r="H42" i="1"/>
  <c r="I61" i="1" l="1"/>
  <c r="E60" i="1"/>
  <c r="G61" i="1"/>
  <c r="I63" i="1"/>
  <c r="F63" i="1"/>
  <c r="I60" i="1"/>
  <c r="H64" i="1"/>
  <c r="G62" i="1"/>
  <c r="G60" i="1"/>
  <c r="E64" i="1"/>
  <c r="F64" i="1"/>
  <c r="H63" i="1"/>
  <c r="E61" i="1"/>
  <c r="E63" i="1"/>
  <c r="G63" i="1"/>
  <c r="G64" i="1"/>
  <c r="I64" i="1"/>
  <c r="H60" i="1"/>
  <c r="H62" i="1"/>
  <c r="F61" i="1"/>
  <c r="H61" i="1"/>
  <c r="I62" i="1"/>
  <c r="F62" i="1"/>
  <c r="F60" i="1"/>
  <c r="E62" i="1"/>
  <c r="H54" i="1" l="1"/>
</calcChain>
</file>

<file path=xl/sharedStrings.xml><?xml version="1.0" encoding="utf-8"?>
<sst xmlns="http://schemas.openxmlformats.org/spreadsheetml/2006/main" count="96" uniqueCount="73">
  <si>
    <t>GROSS RECIPTS FROM PRODUCTION</t>
  </si>
  <si>
    <t xml:space="preserve">GROSS RECIPTS  </t>
  </si>
  <si>
    <t>YOUR FARM</t>
  </si>
  <si>
    <t>Total Receipts</t>
  </si>
  <si>
    <t xml:space="preserve">DIRECT COSTS </t>
  </si>
  <si>
    <t>OPERATING PREHARVEST</t>
  </si>
  <si>
    <t>Total Pre-Harvest Expenses</t>
  </si>
  <si>
    <t>HARVEST COSTS</t>
  </si>
  <si>
    <t>Total Harvest Costs</t>
  </si>
  <si>
    <t>Total Operating Costs</t>
  </si>
  <si>
    <t>PROPERTY &amp; OWNERSHIP COSTS</t>
  </si>
  <si>
    <t>Total Property &amp; Ownership Costs</t>
  </si>
  <si>
    <t>NET RECEIPTS BEFORE FACTOR PAYMENTS</t>
  </si>
  <si>
    <t>FACTOR PAYMENTS</t>
  </si>
  <si>
    <t>RETURN TO MANAGEMENT &amp; RISK</t>
  </si>
  <si>
    <t>BREAKEVEN ANALYSIS - PER ACRE RETURNS OVER TOTAL DIRECT COSTS ($/ACRE)</t>
  </si>
  <si>
    <t>ALTERNATIVE YIELDS</t>
  </si>
  <si>
    <t>UNIT</t>
  </si>
  <si>
    <t xml:space="preserve">PRICE  </t>
  </si>
  <si>
    <t xml:space="preserve">PER ACRE  </t>
  </si>
  <si>
    <t>COST PER UNIT</t>
  </si>
  <si>
    <t xml:space="preserve">QUANTITY  </t>
  </si>
  <si>
    <t>Water Assessment (surface)</t>
  </si>
  <si>
    <t>Repairs &amp; Maintenance</t>
  </si>
  <si>
    <t>dollars</t>
  </si>
  <si>
    <t>Hauling</t>
  </si>
  <si>
    <t>General Farm Overhead</t>
  </si>
  <si>
    <t>Real Estate Taxes</t>
  </si>
  <si>
    <t>TOTAL DIRECT COSTS</t>
  </si>
  <si>
    <t>Estimated Production Costs &amp; Returns</t>
  </si>
  <si>
    <t xml:space="preserve">YIELD  </t>
  </si>
  <si>
    <t>Herbicide</t>
  </si>
  <si>
    <t>acre</t>
  </si>
  <si>
    <t>Tillage</t>
  </si>
  <si>
    <t>Alfalfa Hay</t>
  </si>
  <si>
    <t>lbs</t>
  </si>
  <si>
    <t>Spot Spray (Roundup)</t>
  </si>
  <si>
    <t>Irrigation</t>
  </si>
  <si>
    <t>Bale (3x4 large bales)</t>
  </si>
  <si>
    <t xml:space="preserve">PER TON  </t>
  </si>
  <si>
    <t>ALTERNATIVE PRICES ($/ton)</t>
  </si>
  <si>
    <t>Alfalfa Establishment Costs</t>
  </si>
  <si>
    <t>Destroy Previous Crop</t>
  </si>
  <si>
    <t xml:space="preserve">$/Acre  </t>
  </si>
  <si>
    <t>Other</t>
  </si>
  <si>
    <t>bale</t>
  </si>
  <si>
    <t xml:space="preserve"> </t>
  </si>
  <si>
    <t>Fertilizer</t>
  </si>
  <si>
    <t>Harrow</t>
  </si>
  <si>
    <t>Labor</t>
  </si>
  <si>
    <t>ton</t>
  </si>
  <si>
    <t>TON PER ACRE</t>
  </si>
  <si>
    <t>Fuel</t>
  </si>
  <si>
    <t>Western - Alfalfa (Furrow Irrigated)</t>
  </si>
  <si>
    <t>Custom Application</t>
  </si>
  <si>
    <t>Insecticide</t>
  </si>
  <si>
    <t>Fertilizer (200 lbs, 11-52-0, $0.37/lb)</t>
  </si>
  <si>
    <t>Machinery Ownership Costs</t>
  </si>
  <si>
    <t>Crop Insurance</t>
  </si>
  <si>
    <t>Annual allocation over 5years</t>
  </si>
  <si>
    <t>Moldboard plow</t>
  </si>
  <si>
    <t xml:space="preserve">Disc </t>
  </si>
  <si>
    <t>Float X 2</t>
  </si>
  <si>
    <t>Mulch x 2</t>
  </si>
  <si>
    <t>Bed</t>
  </si>
  <si>
    <t>Drill (seeding)</t>
  </si>
  <si>
    <t>Seed (20 lbs. per acre RR Seed $8.84/lb)</t>
  </si>
  <si>
    <t>Establishment (5-year allocation)</t>
  </si>
  <si>
    <t xml:space="preserve">Chemical </t>
  </si>
  <si>
    <t>Rake (2 cuttings)</t>
  </si>
  <si>
    <t>Swath (2 cuttings)</t>
  </si>
  <si>
    <t>Interest (6 months @ 10%)</t>
  </si>
  <si>
    <t>Land ($6,500 @ 3.7%)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</si>
</sst>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_);[Red]\(#,##0.0\)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4" borderId="0" applyNumberFormat="0" applyBorder="0" applyAlignment="0" applyProtection="0"/>
  </cellStyleXfs>
  <cellXfs count="7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8" fontId="4" fillId="0" borderId="0" xfId="0" applyNumberFormat="1" applyFont="1" applyAlignment="1">
      <alignment vertical="center"/>
    </xf>
    <xf numFmtId="6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8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6" fontId="4" fillId="0" borderId="2" xfId="0" applyNumberFormat="1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0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8" fontId="4" fillId="0" borderId="0" xfId="1" applyNumberFormat="1" applyFont="1" applyAlignment="1">
      <alignment vertical="center"/>
    </xf>
    <xf numFmtId="8" fontId="4" fillId="0" borderId="2" xfId="1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8" fontId="4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8" fontId="7" fillId="0" borderId="5" xfId="0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40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indent="2"/>
    </xf>
    <xf numFmtId="8" fontId="8" fillId="0" borderId="0" xfId="0" applyNumberFormat="1" applyFont="1" applyAlignment="1">
      <alignment vertical="center"/>
    </xf>
    <xf numFmtId="0" fontId="4" fillId="0" borderId="1" xfId="0" applyFont="1" applyBorder="1"/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6" fontId="7" fillId="0" borderId="0" xfId="0" applyNumberFormat="1" applyFont="1" applyAlignment="1">
      <alignment vertical="center"/>
    </xf>
    <xf numFmtId="8" fontId="7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vertical="center" indent="2"/>
    </xf>
    <xf numFmtId="0" fontId="4" fillId="0" borderId="4" xfId="0" applyFont="1" applyBorder="1" applyAlignment="1">
      <alignment horizontal="left" vertical="center" indent="2"/>
    </xf>
    <xf numFmtId="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8" fontId="8" fillId="0" borderId="6" xfId="0" applyNumberFormat="1" applyFont="1" applyBorder="1" applyAlignment="1">
      <alignment vertical="center"/>
    </xf>
    <xf numFmtId="8" fontId="8" fillId="0" borderId="7" xfId="0" applyNumberFormat="1" applyFont="1" applyBorder="1" applyAlignment="1">
      <alignment vertical="center"/>
    </xf>
    <xf numFmtId="8" fontId="8" fillId="0" borderId="8" xfId="0" applyNumberFormat="1" applyFont="1" applyBorder="1" applyAlignment="1">
      <alignment vertical="center"/>
    </xf>
    <xf numFmtId="8" fontId="8" fillId="0" borderId="9" xfId="0" applyNumberFormat="1" applyFont="1" applyBorder="1" applyAlignment="1">
      <alignment vertical="center"/>
    </xf>
    <xf numFmtId="8" fontId="8" fillId="0" borderId="10" xfId="0" applyNumberFormat="1" applyFont="1" applyBorder="1" applyAlignment="1">
      <alignment vertical="center"/>
    </xf>
    <xf numFmtId="8" fontId="8" fillId="0" borderId="11" xfId="0" applyNumberFormat="1" applyFont="1" applyBorder="1" applyAlignment="1">
      <alignment vertical="center"/>
    </xf>
    <xf numFmtId="8" fontId="8" fillId="0" borderId="3" xfId="0" applyNumberFormat="1" applyFont="1" applyBorder="1" applyAlignment="1">
      <alignment vertical="center"/>
    </xf>
    <xf numFmtId="8" fontId="8" fillId="0" borderId="12" xfId="0" applyNumberFormat="1" applyFont="1" applyBorder="1" applyAlignment="1">
      <alignment vertical="center"/>
    </xf>
    <xf numFmtId="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indent="4"/>
    </xf>
    <xf numFmtId="40" fontId="4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 indent="2"/>
    </xf>
    <xf numFmtId="40" fontId="4" fillId="3" borderId="0" xfId="0" applyNumberFormat="1" applyFont="1" applyFill="1" applyAlignment="1">
      <alignment vertical="center"/>
    </xf>
    <xf numFmtId="0" fontId="4" fillId="3" borderId="3" xfId="0" applyFont="1" applyFill="1" applyBorder="1" applyAlignment="1">
      <alignment horizontal="left" vertical="center" indent="2"/>
    </xf>
    <xf numFmtId="40" fontId="4" fillId="3" borderId="3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0" fontId="3" fillId="4" borderId="13" xfId="2" applyBorder="1" applyAlignment="1">
      <alignment horizontal="center" vertical="center"/>
    </xf>
    <xf numFmtId="8" fontId="3" fillId="4" borderId="13" xfId="2" applyNumberFormat="1" applyBorder="1" applyAlignment="1">
      <alignment vertical="center"/>
    </xf>
    <xf numFmtId="6" fontId="3" fillId="4" borderId="13" xfId="2" applyNumberFormat="1" applyBorder="1" applyAlignment="1">
      <alignment vertical="center"/>
    </xf>
    <xf numFmtId="0" fontId="3" fillId="4" borderId="13" xfId="2" applyBorder="1" applyAlignment="1">
      <alignment vertical="center"/>
    </xf>
    <xf numFmtId="0" fontId="3" fillId="4" borderId="0" xfId="2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3">
    <cellStyle name="40% - Accent6" xfId="2" builtinId="51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323848</xdr:colOff>
      <xdr:row>1</xdr:row>
      <xdr:rowOff>0</xdr:rowOff>
    </xdr:from>
    <xdr:to>
      <xdr:col>8</xdr:col>
      <xdr:colOff>742949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81B8A6C-1693-4026-BC33-3336D6CD3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8" y="190500"/>
          <a:ext cx="6438901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4"/>
  <sheetViews>
    <sheetView tabSelected="1" zoomScaleNormal="100" workbookViewId="0">
      <selection activeCell="I5" sqref="I5"/>
    </sheetView>
  </sheetViews>
  <sheetFormatPr defaultColWidth="8.85546875" defaultRowHeight="15" x14ac:dyDescent="0.25"/>
  <cols>
    <col min="1" max="1" width="4.85546875" style="5" customWidth="1"/>
    <col min="2" max="2" width="20.85546875" style="5" customWidth="1"/>
    <col min="3" max="3" width="11.42578125" style="5" bestFit="1" customWidth="1"/>
    <col min="4" max="4" width="9.85546875" style="5" customWidth="1"/>
    <col min="5" max="5" width="13.7109375" style="5" customWidth="1"/>
    <col min="6" max="8" width="9.85546875" style="5" customWidth="1"/>
    <col min="9" max="9" width="11.140625" style="5" customWidth="1"/>
    <col min="10" max="10" width="4.85546875" style="5" customWidth="1"/>
    <col min="11" max="11" width="40.85546875" style="5" customWidth="1"/>
    <col min="12" max="12" width="8.85546875" style="5"/>
    <col min="13" max="13" width="8.85546875" style="5" customWidth="1"/>
    <col min="14" max="16384" width="8.85546875" style="5"/>
  </cols>
  <sheetData>
    <row r="1" spans="1:12" x14ac:dyDescent="0.25">
      <c r="A1" s="5" t="s">
        <v>46</v>
      </c>
    </row>
    <row r="2" spans="1:12" ht="78" customHeight="1" x14ac:dyDescent="0.25"/>
    <row r="3" spans="1:12" ht="5.0999999999999996" customHeight="1" x14ac:dyDescent="0.25"/>
    <row r="4" spans="1:12" ht="20.100000000000001" customHeight="1" x14ac:dyDescent="0.25">
      <c r="B4" s="78" t="s">
        <v>53</v>
      </c>
      <c r="C4" s="78"/>
      <c r="D4" s="78"/>
      <c r="E4" s="78"/>
      <c r="F4" s="78"/>
      <c r="G4" s="78"/>
      <c r="H4" s="78"/>
      <c r="I4" s="6">
        <v>2023</v>
      </c>
    </row>
    <row r="5" spans="1:12" ht="20.100000000000001" customHeight="1" x14ac:dyDescent="0.25">
      <c r="B5" s="59" t="s">
        <v>29</v>
      </c>
    </row>
    <row r="6" spans="1:12" x14ac:dyDescent="0.25">
      <c r="B6" s="7" t="s">
        <v>0</v>
      </c>
      <c r="C6" s="7"/>
      <c r="D6" s="8"/>
      <c r="E6" s="8"/>
      <c r="F6" s="8"/>
      <c r="G6" s="8"/>
      <c r="H6" s="8"/>
      <c r="I6" s="8"/>
    </row>
    <row r="7" spans="1:12" ht="15" customHeight="1" thickBot="1" x14ac:dyDescent="0.3">
      <c r="B7" s="38" t="s">
        <v>1</v>
      </c>
      <c r="C7" s="38"/>
      <c r="D7" s="1" t="s">
        <v>17</v>
      </c>
      <c r="E7" s="2" t="s">
        <v>18</v>
      </c>
      <c r="F7" s="1" t="s">
        <v>30</v>
      </c>
      <c r="G7" s="2" t="s">
        <v>19</v>
      </c>
      <c r="H7" s="2" t="s">
        <v>39</v>
      </c>
      <c r="I7" s="2" t="s">
        <v>2</v>
      </c>
    </row>
    <row r="8" spans="1:12" ht="14.1" customHeight="1" x14ac:dyDescent="0.25">
      <c r="B8" s="36" t="s">
        <v>34</v>
      </c>
      <c r="C8" s="36"/>
      <c r="D8" s="11" t="s">
        <v>50</v>
      </c>
      <c r="E8" s="12">
        <v>265</v>
      </c>
      <c r="F8" s="11">
        <v>3.4</v>
      </c>
      <c r="G8" s="13">
        <f>E8*F8</f>
        <v>901</v>
      </c>
      <c r="H8" s="12">
        <f>G8/F8</f>
        <v>265</v>
      </c>
      <c r="I8" s="75"/>
    </row>
    <row r="9" spans="1:12" ht="14.1" customHeight="1" x14ac:dyDescent="0.25">
      <c r="B9" s="36" t="s">
        <v>44</v>
      </c>
      <c r="C9" s="36"/>
      <c r="D9" s="72"/>
      <c r="E9" s="73"/>
      <c r="F9" s="72"/>
      <c r="G9" s="74"/>
      <c r="H9" s="73"/>
      <c r="I9" s="75"/>
    </row>
    <row r="10" spans="1:12" ht="5.0999999999999996" customHeight="1" thickBot="1" x14ac:dyDescent="0.3">
      <c r="B10" s="14"/>
      <c r="C10" s="14"/>
      <c r="D10" s="15"/>
      <c r="E10" s="16"/>
      <c r="F10" s="17"/>
      <c r="G10" s="18"/>
      <c r="H10" s="16"/>
      <c r="I10" s="17"/>
    </row>
    <row r="11" spans="1:12" ht="15" customHeight="1" thickTop="1" x14ac:dyDescent="0.25">
      <c r="B11" s="39" t="s">
        <v>3</v>
      </c>
      <c r="C11" s="39"/>
      <c r="D11" s="40"/>
      <c r="E11" s="41"/>
      <c r="F11" s="41"/>
      <c r="G11" s="42">
        <f>SUM(G8:G9)</f>
        <v>901</v>
      </c>
      <c r="H11" s="43"/>
      <c r="I11" s="42">
        <f>SUM(I8:I10)</f>
        <v>0</v>
      </c>
    </row>
    <row r="12" spans="1:12" ht="15" customHeight="1" x14ac:dyDescent="0.25">
      <c r="B12" s="10"/>
      <c r="C12" s="10"/>
      <c r="D12" s="11"/>
      <c r="G12" s="13"/>
      <c r="H12" s="13"/>
      <c r="I12" s="13"/>
    </row>
    <row r="13" spans="1:12" ht="15" customHeight="1" x14ac:dyDescent="0.25">
      <c r="B13" s="7" t="s">
        <v>4</v>
      </c>
      <c r="C13" s="7"/>
      <c r="D13" s="19"/>
      <c r="E13" s="20"/>
      <c r="F13" s="20"/>
      <c r="G13" s="20"/>
      <c r="H13" s="20"/>
      <c r="I13" s="20"/>
    </row>
    <row r="14" spans="1:12" ht="30" customHeight="1" thickBot="1" x14ac:dyDescent="0.3">
      <c r="B14" s="9"/>
      <c r="C14" s="9"/>
      <c r="D14" s="4" t="s">
        <v>17</v>
      </c>
      <c r="E14" s="3" t="s">
        <v>20</v>
      </c>
      <c r="F14" s="4" t="s">
        <v>21</v>
      </c>
      <c r="G14" s="3" t="s">
        <v>19</v>
      </c>
      <c r="H14" s="3" t="s">
        <v>39</v>
      </c>
      <c r="I14" s="3" t="s">
        <v>2</v>
      </c>
    </row>
    <row r="15" spans="1:12" ht="15" customHeight="1" x14ac:dyDescent="0.25">
      <c r="B15" s="5" t="s">
        <v>5</v>
      </c>
      <c r="D15" s="11"/>
      <c r="F15" s="11"/>
    </row>
    <row r="16" spans="1:12" ht="15" customHeight="1" x14ac:dyDescent="0.25">
      <c r="B16" s="36" t="s">
        <v>67</v>
      </c>
      <c r="D16" s="11" t="s">
        <v>32</v>
      </c>
      <c r="E16" s="21">
        <f>L29</f>
        <v>76.316000000000003</v>
      </c>
      <c r="F16" s="22">
        <v>1</v>
      </c>
      <c r="G16" s="21">
        <f>E16*F16</f>
        <v>76.316000000000003</v>
      </c>
      <c r="H16" s="21">
        <f>G16/$F$8</f>
        <v>22.44588235294118</v>
      </c>
      <c r="I16" s="75"/>
      <c r="K16" s="63" t="s">
        <v>41</v>
      </c>
      <c r="L16" s="64" t="s">
        <v>43</v>
      </c>
    </row>
    <row r="17" spans="2:16" ht="14.1" customHeight="1" x14ac:dyDescent="0.25">
      <c r="B17" s="36" t="s">
        <v>33</v>
      </c>
      <c r="C17" s="36"/>
      <c r="D17" s="11"/>
      <c r="E17" s="21"/>
      <c r="F17" s="22"/>
      <c r="G17" s="21"/>
      <c r="H17" s="21"/>
      <c r="K17" s="65" t="s">
        <v>42</v>
      </c>
      <c r="L17" s="66">
        <v>0</v>
      </c>
    </row>
    <row r="18" spans="2:16" ht="14.1" customHeight="1" x14ac:dyDescent="0.25">
      <c r="B18" s="60" t="s">
        <v>48</v>
      </c>
      <c r="C18" s="36"/>
      <c r="D18" s="11" t="s">
        <v>32</v>
      </c>
      <c r="E18" s="21">
        <v>6</v>
      </c>
      <c r="F18" s="22">
        <v>1</v>
      </c>
      <c r="G18" s="21">
        <f>E18*F18</f>
        <v>6</v>
      </c>
      <c r="H18" s="21">
        <f>G18/$F$8</f>
        <v>1.7647058823529411</v>
      </c>
      <c r="I18" s="75"/>
      <c r="K18" s="65" t="s">
        <v>60</v>
      </c>
      <c r="L18" s="66">
        <v>20</v>
      </c>
    </row>
    <row r="19" spans="2:16" ht="14.1" customHeight="1" x14ac:dyDescent="0.25">
      <c r="B19" s="36" t="s">
        <v>47</v>
      </c>
      <c r="C19" s="36"/>
      <c r="D19" s="11" t="s">
        <v>35</v>
      </c>
      <c r="E19" s="21">
        <v>0.64</v>
      </c>
      <c r="F19" s="22">
        <v>250</v>
      </c>
      <c r="G19" s="21">
        <f>E19*F19</f>
        <v>160</v>
      </c>
      <c r="H19" s="21">
        <f>G19/$F$8</f>
        <v>47.058823529411768</v>
      </c>
      <c r="I19" s="75"/>
      <c r="K19" s="65" t="s">
        <v>61</v>
      </c>
      <c r="L19" s="66">
        <v>14.5</v>
      </c>
    </row>
    <row r="20" spans="2:16" ht="14.1" customHeight="1" x14ac:dyDescent="0.25">
      <c r="B20" s="36" t="s">
        <v>31</v>
      </c>
      <c r="C20" s="36"/>
      <c r="K20" s="65" t="s">
        <v>63</v>
      </c>
      <c r="L20" s="66">
        <v>29</v>
      </c>
    </row>
    <row r="21" spans="2:16" ht="14.1" customHeight="1" x14ac:dyDescent="0.25">
      <c r="B21" s="60" t="s">
        <v>54</v>
      </c>
      <c r="C21" s="36"/>
      <c r="D21" s="11" t="s">
        <v>32</v>
      </c>
      <c r="E21" s="21">
        <v>8</v>
      </c>
      <c r="F21" s="22">
        <v>1</v>
      </c>
      <c r="G21" s="21">
        <f>E21*F21</f>
        <v>8</v>
      </c>
      <c r="H21" s="21">
        <f>G21/$F$8</f>
        <v>2.3529411764705883</v>
      </c>
      <c r="I21" s="75"/>
      <c r="K21" s="65" t="s">
        <v>62</v>
      </c>
      <c r="L21" s="66">
        <v>26</v>
      </c>
    </row>
    <row r="22" spans="2:16" ht="14.1" customHeight="1" x14ac:dyDescent="0.25">
      <c r="B22" s="60" t="s">
        <v>36</v>
      </c>
      <c r="C22" s="36"/>
      <c r="D22" s="11" t="s">
        <v>32</v>
      </c>
      <c r="E22" s="21">
        <v>5.83</v>
      </c>
      <c r="F22" s="22">
        <v>1</v>
      </c>
      <c r="G22" s="21">
        <f>E22*F22</f>
        <v>5.83</v>
      </c>
      <c r="H22" s="21">
        <f>G22/$F$8</f>
        <v>1.7147058823529413</v>
      </c>
      <c r="I22" s="75"/>
      <c r="K22" s="65" t="s">
        <v>64</v>
      </c>
      <c r="L22" s="66">
        <v>17</v>
      </c>
    </row>
    <row r="23" spans="2:16" ht="14.1" customHeight="1" x14ac:dyDescent="0.25">
      <c r="B23" s="36" t="s">
        <v>55</v>
      </c>
      <c r="C23" s="36"/>
      <c r="D23" s="11"/>
      <c r="E23" s="21"/>
      <c r="F23" s="22"/>
      <c r="G23" s="21"/>
      <c r="H23" s="21"/>
      <c r="I23" s="75"/>
      <c r="K23" s="65" t="s">
        <v>65</v>
      </c>
      <c r="L23" s="66">
        <v>20</v>
      </c>
    </row>
    <row r="24" spans="2:16" ht="14.1" customHeight="1" x14ac:dyDescent="0.25">
      <c r="B24" s="60" t="s">
        <v>54</v>
      </c>
      <c r="C24" s="36"/>
      <c r="D24" s="11" t="s">
        <v>32</v>
      </c>
      <c r="E24" s="21">
        <v>8</v>
      </c>
      <c r="F24" s="22">
        <v>1</v>
      </c>
      <c r="G24" s="21">
        <f t="shared" ref="G24:G25" si="0">E24*F24</f>
        <v>8</v>
      </c>
      <c r="H24" s="21">
        <f t="shared" ref="H24:H25" si="1">G24/$F$8</f>
        <v>2.3529411764705883</v>
      </c>
      <c r="I24" s="75"/>
      <c r="K24" s="65"/>
      <c r="L24" s="66"/>
    </row>
    <row r="25" spans="2:16" ht="14.1" customHeight="1" x14ac:dyDescent="0.25">
      <c r="B25" s="60" t="s">
        <v>68</v>
      </c>
      <c r="C25" s="36"/>
      <c r="D25" s="11" t="s">
        <v>32</v>
      </c>
      <c r="E25" s="21">
        <v>5.16</v>
      </c>
      <c r="F25" s="22">
        <v>1</v>
      </c>
      <c r="G25" s="21">
        <f t="shared" si="0"/>
        <v>5.16</v>
      </c>
      <c r="H25" s="21">
        <f t="shared" si="1"/>
        <v>1.5176470588235296</v>
      </c>
      <c r="I25" s="76"/>
      <c r="K25" s="65" t="s">
        <v>66</v>
      </c>
      <c r="L25" s="66">
        <v>180.52</v>
      </c>
    </row>
    <row r="26" spans="2:16" ht="14.1" customHeight="1" x14ac:dyDescent="0.25">
      <c r="B26" s="36" t="s">
        <v>37</v>
      </c>
      <c r="C26" s="36"/>
      <c r="D26" s="11"/>
      <c r="E26" s="21" t="s">
        <v>46</v>
      </c>
      <c r="F26" s="61"/>
      <c r="G26" s="21"/>
      <c r="H26" s="21"/>
      <c r="K26" s="65" t="s">
        <v>56</v>
      </c>
      <c r="L26" s="66">
        <v>74.56</v>
      </c>
    </row>
    <row r="27" spans="2:16" ht="14.1" customHeight="1" x14ac:dyDescent="0.25">
      <c r="B27" s="60" t="s">
        <v>22</v>
      </c>
      <c r="C27" s="36"/>
      <c r="D27" s="11" t="s">
        <v>24</v>
      </c>
      <c r="E27" s="21">
        <v>40</v>
      </c>
      <c r="F27" s="22">
        <v>1</v>
      </c>
      <c r="G27" s="21">
        <f>E27*F27</f>
        <v>40</v>
      </c>
      <c r="H27" s="21">
        <f t="shared" ref="H27:H32" si="2">G27/$F$8</f>
        <v>11.764705882352942</v>
      </c>
      <c r="I27" s="75"/>
      <c r="K27" s="67" t="s">
        <v>44</v>
      </c>
      <c r="L27" s="68">
        <v>0</v>
      </c>
    </row>
    <row r="28" spans="2:16" ht="14.1" customHeight="1" x14ac:dyDescent="0.25">
      <c r="B28" s="60" t="s">
        <v>49</v>
      </c>
      <c r="C28" s="36"/>
      <c r="D28" s="11" t="s">
        <v>24</v>
      </c>
      <c r="E28" s="21">
        <v>39.729999999999997</v>
      </c>
      <c r="F28" s="22">
        <v>1</v>
      </c>
      <c r="G28" s="21">
        <f t="shared" ref="G28:G31" si="3">E28*F28</f>
        <v>39.729999999999997</v>
      </c>
      <c r="H28" s="21">
        <f t="shared" si="2"/>
        <v>11.685294117647059</v>
      </c>
      <c r="I28" s="75"/>
      <c r="K28" s="69"/>
      <c r="L28" s="66">
        <f>SUM(L17:L27)</f>
        <v>381.58</v>
      </c>
      <c r="P28" s="21"/>
    </row>
    <row r="29" spans="2:16" ht="14.1" customHeight="1" x14ac:dyDescent="0.25">
      <c r="B29" s="36" t="s">
        <v>58</v>
      </c>
      <c r="C29" s="36"/>
      <c r="D29" s="11" t="s">
        <v>24</v>
      </c>
      <c r="E29" s="21">
        <v>8</v>
      </c>
      <c r="F29" s="22">
        <v>1</v>
      </c>
      <c r="G29" s="21">
        <f t="shared" si="3"/>
        <v>8</v>
      </c>
      <c r="H29" s="21">
        <f t="shared" si="2"/>
        <v>2.3529411764705883</v>
      </c>
      <c r="I29" s="75"/>
      <c r="K29" s="70" t="s">
        <v>59</v>
      </c>
      <c r="L29" s="66">
        <f>L28/5</f>
        <v>76.316000000000003</v>
      </c>
    </row>
    <row r="30" spans="2:16" ht="14.1" customHeight="1" x14ac:dyDescent="0.25">
      <c r="B30" s="36" t="s">
        <v>52</v>
      </c>
      <c r="C30" s="36"/>
      <c r="D30" s="11" t="s">
        <v>24</v>
      </c>
      <c r="E30" s="21">
        <v>13.26</v>
      </c>
      <c r="F30" s="22">
        <v>1</v>
      </c>
      <c r="G30" s="21">
        <f t="shared" si="3"/>
        <v>13.26</v>
      </c>
      <c r="H30" s="21">
        <f t="shared" si="2"/>
        <v>3.9</v>
      </c>
      <c r="I30" s="75"/>
    </row>
    <row r="31" spans="2:16" ht="14.1" customHeight="1" x14ac:dyDescent="0.25">
      <c r="B31" s="36" t="s">
        <v>23</v>
      </c>
      <c r="C31" s="36"/>
      <c r="D31" s="11" t="s">
        <v>24</v>
      </c>
      <c r="E31" s="21">
        <v>8.5399999999999991</v>
      </c>
      <c r="F31" s="22">
        <v>1</v>
      </c>
      <c r="G31" s="21">
        <f t="shared" si="3"/>
        <v>8.5399999999999991</v>
      </c>
      <c r="H31" s="21">
        <f t="shared" si="2"/>
        <v>2.5117647058823529</v>
      </c>
      <c r="I31" s="75"/>
    </row>
    <row r="32" spans="2:16" ht="14.1" customHeight="1" x14ac:dyDescent="0.25">
      <c r="B32" s="36" t="s">
        <v>71</v>
      </c>
      <c r="C32" s="36"/>
      <c r="D32" s="11" t="s">
        <v>24</v>
      </c>
      <c r="E32" s="21">
        <f>SUM(G16:G31)*0.5*0.1</f>
        <v>18.941800000000004</v>
      </c>
      <c r="F32" s="22">
        <v>1</v>
      </c>
      <c r="G32" s="21">
        <f>E32*F32</f>
        <v>18.941800000000004</v>
      </c>
      <c r="H32" s="21">
        <f t="shared" si="2"/>
        <v>5.5711176470588253</v>
      </c>
      <c r="I32" s="75"/>
    </row>
    <row r="33" spans="2:12" ht="5.0999999999999996" customHeight="1" x14ac:dyDescent="0.25">
      <c r="B33" s="24"/>
      <c r="C33" s="24"/>
      <c r="D33" s="25"/>
      <c r="E33" s="23"/>
      <c r="F33" s="25"/>
      <c r="G33" s="23"/>
      <c r="H33" s="23"/>
      <c r="I33" s="23"/>
    </row>
    <row r="34" spans="2:12" ht="14.1" customHeight="1" x14ac:dyDescent="0.25">
      <c r="B34" s="36" t="s">
        <v>6</v>
      </c>
      <c r="C34" s="36"/>
      <c r="D34" s="11"/>
      <c r="F34" s="11"/>
      <c r="G34" s="26">
        <f>SUM(G16:G32)</f>
        <v>397.77780000000007</v>
      </c>
      <c r="H34" s="26">
        <f>G34/F8</f>
        <v>116.99347058823531</v>
      </c>
      <c r="I34" s="26">
        <f>SUM(I16:I33)</f>
        <v>0</v>
      </c>
    </row>
    <row r="35" spans="2:12" ht="14.1" customHeight="1" x14ac:dyDescent="0.25">
      <c r="B35" s="5" t="s">
        <v>7</v>
      </c>
      <c r="D35" s="11"/>
      <c r="F35" s="11"/>
    </row>
    <row r="36" spans="2:12" ht="14.1" customHeight="1" x14ac:dyDescent="0.25">
      <c r="B36" s="36" t="s">
        <v>70</v>
      </c>
      <c r="C36" s="36"/>
      <c r="D36" s="11" t="s">
        <v>32</v>
      </c>
      <c r="E36" s="21">
        <v>15</v>
      </c>
      <c r="F36" s="22">
        <v>2</v>
      </c>
      <c r="G36" s="21">
        <f>E36*F36</f>
        <v>30</v>
      </c>
      <c r="H36" s="21">
        <f>G36/$F$8</f>
        <v>8.8235294117647065</v>
      </c>
      <c r="I36" s="75"/>
    </row>
    <row r="37" spans="2:12" ht="14.1" customHeight="1" x14ac:dyDescent="0.25">
      <c r="B37" s="36" t="s">
        <v>69</v>
      </c>
      <c r="C37" s="36"/>
      <c r="D37" s="11" t="s">
        <v>32</v>
      </c>
      <c r="E37" s="21">
        <v>8</v>
      </c>
      <c r="F37" s="22">
        <v>2</v>
      </c>
      <c r="G37" s="21">
        <f>E37*F37</f>
        <v>16</v>
      </c>
      <c r="H37" s="21">
        <f>G37/$F$8</f>
        <v>4.7058823529411766</v>
      </c>
      <c r="I37" s="75"/>
      <c r="L37" s="21"/>
    </row>
    <row r="38" spans="2:12" ht="14.1" customHeight="1" x14ac:dyDescent="0.25">
      <c r="B38" s="36" t="s">
        <v>38</v>
      </c>
      <c r="C38" s="36"/>
      <c r="D38" s="11" t="s">
        <v>45</v>
      </c>
      <c r="E38" s="21">
        <v>10</v>
      </c>
      <c r="F38" s="71">
        <f>($F$8*2000)/1700</f>
        <v>4</v>
      </c>
      <c r="G38" s="21">
        <f>E38*F38</f>
        <v>40</v>
      </c>
      <c r="H38" s="21">
        <f>G38/$F$8</f>
        <v>11.764705882352942</v>
      </c>
      <c r="I38" s="75"/>
    </row>
    <row r="39" spans="2:12" ht="14.1" customHeight="1" x14ac:dyDescent="0.25">
      <c r="B39" s="36" t="s">
        <v>25</v>
      </c>
      <c r="C39" s="36"/>
      <c r="D39" s="11" t="s">
        <v>45</v>
      </c>
      <c r="E39" s="21">
        <v>6</v>
      </c>
      <c r="F39" s="71">
        <f>($F$8*2000)/1700</f>
        <v>4</v>
      </c>
      <c r="G39" s="21">
        <f>E39*F39</f>
        <v>24</v>
      </c>
      <c r="H39" s="21">
        <f>G39/$F$8</f>
        <v>7.0588235294117645</v>
      </c>
      <c r="I39" s="75"/>
    </row>
    <row r="40" spans="2:12" ht="5.0999999999999996" customHeight="1" x14ac:dyDescent="0.25">
      <c r="B40" s="44"/>
      <c r="C40" s="44"/>
      <c r="D40" s="25"/>
      <c r="E40" s="23"/>
      <c r="F40" s="25"/>
      <c r="G40" s="23"/>
      <c r="H40" s="23"/>
      <c r="I40" s="23"/>
    </row>
    <row r="41" spans="2:12" ht="14.1" customHeight="1" thickBot="1" x14ac:dyDescent="0.3">
      <c r="B41" s="45" t="s">
        <v>8</v>
      </c>
      <c r="C41" s="45"/>
      <c r="D41" s="15"/>
      <c r="E41" s="17"/>
      <c r="F41" s="15"/>
      <c r="G41" s="27">
        <f>SUM(G36:G39)</f>
        <v>110</v>
      </c>
      <c r="H41" s="27">
        <f>G41/F8</f>
        <v>32.352941176470587</v>
      </c>
      <c r="I41" s="27">
        <f>SUM(I36:I39)</f>
        <v>0</v>
      </c>
    </row>
    <row r="42" spans="2:12" ht="14.1" customHeight="1" thickTop="1" x14ac:dyDescent="0.25">
      <c r="B42" s="39" t="s">
        <v>9</v>
      </c>
      <c r="C42" s="39"/>
      <c r="D42" s="40"/>
      <c r="E42" s="41"/>
      <c r="F42" s="40"/>
      <c r="G42" s="43">
        <f>G34+G41</f>
        <v>507.77780000000007</v>
      </c>
      <c r="H42" s="43">
        <f>G42/F8</f>
        <v>149.34641176470592</v>
      </c>
      <c r="I42" s="43">
        <f>I34+I41</f>
        <v>0</v>
      </c>
    </row>
    <row r="43" spans="2:12" ht="14.1" customHeight="1" x14ac:dyDescent="0.25">
      <c r="B43" s="5" t="s">
        <v>10</v>
      </c>
      <c r="D43" s="11"/>
      <c r="F43" s="11"/>
    </row>
    <row r="44" spans="2:12" ht="14.1" customHeight="1" x14ac:dyDescent="0.25">
      <c r="B44" s="36" t="s">
        <v>26</v>
      </c>
      <c r="C44" s="36"/>
      <c r="D44" s="11" t="s">
        <v>24</v>
      </c>
      <c r="E44" s="21">
        <v>12.42</v>
      </c>
      <c r="F44" s="22">
        <v>1</v>
      </c>
      <c r="G44" s="21">
        <f>E44*F44</f>
        <v>12.42</v>
      </c>
      <c r="H44" s="21">
        <f>G44/$F$8</f>
        <v>3.6529411764705881</v>
      </c>
      <c r="I44" s="75"/>
    </row>
    <row r="45" spans="2:12" ht="14.1" customHeight="1" x14ac:dyDescent="0.25">
      <c r="B45" s="36" t="s">
        <v>57</v>
      </c>
      <c r="C45" s="36"/>
      <c r="D45" s="11" t="s">
        <v>24</v>
      </c>
      <c r="E45" s="21">
        <v>66.88</v>
      </c>
      <c r="F45" s="22">
        <v>1</v>
      </c>
      <c r="G45" s="21">
        <f t="shared" ref="G45:G46" si="4">E45*F45</f>
        <v>66.88</v>
      </c>
      <c r="H45" s="21">
        <f>G45/$F$8</f>
        <v>19.670588235294115</v>
      </c>
      <c r="I45" s="75"/>
    </row>
    <row r="46" spans="2:12" ht="14.1" customHeight="1" x14ac:dyDescent="0.25">
      <c r="B46" s="36" t="s">
        <v>27</v>
      </c>
      <c r="C46" s="36"/>
      <c r="D46" s="11" t="s">
        <v>24</v>
      </c>
      <c r="E46" s="21">
        <v>21.47</v>
      </c>
      <c r="F46" s="22">
        <v>1</v>
      </c>
      <c r="G46" s="21">
        <f t="shared" si="4"/>
        <v>21.47</v>
      </c>
      <c r="H46" s="21">
        <f>G46/$F$8</f>
        <v>6.3147058823529409</v>
      </c>
      <c r="I46" s="75"/>
    </row>
    <row r="47" spans="2:12" ht="5.0999999999999996" customHeight="1" x14ac:dyDescent="0.25">
      <c r="B47" s="44"/>
      <c r="C47" s="44"/>
      <c r="D47" s="25"/>
      <c r="E47" s="23"/>
      <c r="F47" s="23"/>
      <c r="G47" s="23"/>
      <c r="H47" s="23"/>
      <c r="I47" s="23"/>
    </row>
    <row r="48" spans="2:12" ht="14.1" customHeight="1" thickBot="1" x14ac:dyDescent="0.3">
      <c r="B48" s="46" t="s">
        <v>11</v>
      </c>
      <c r="C48" s="46"/>
      <c r="D48" s="28"/>
      <c r="E48" s="29"/>
      <c r="F48" s="29"/>
      <c r="G48" s="30">
        <f>SUM(G44:G46)</f>
        <v>100.77</v>
      </c>
      <c r="H48" s="30">
        <f>G48/F8</f>
        <v>29.638235294117646</v>
      </c>
      <c r="I48" s="30">
        <f>SUM(I44:I47)</f>
        <v>0</v>
      </c>
    </row>
    <row r="49" spans="2:9" ht="15.95" customHeight="1" thickTop="1" thickBot="1" x14ac:dyDescent="0.3">
      <c r="B49" s="31" t="s">
        <v>28</v>
      </c>
      <c r="C49" s="31"/>
      <c r="D49" s="32"/>
      <c r="E49" s="31"/>
      <c r="F49" s="31"/>
      <c r="G49" s="33">
        <f>G42+G48</f>
        <v>608.54780000000005</v>
      </c>
      <c r="H49" s="33">
        <f>G49/F8</f>
        <v>178.98464705882355</v>
      </c>
      <c r="I49" s="33">
        <f>I42+I48</f>
        <v>0</v>
      </c>
    </row>
    <row r="50" spans="2:9" ht="15.95" customHeight="1" thickTop="1" thickBot="1" x14ac:dyDescent="0.3">
      <c r="B50" s="31" t="s">
        <v>12</v>
      </c>
      <c r="C50" s="31"/>
      <c r="D50" s="32"/>
      <c r="E50" s="31"/>
      <c r="F50" s="31"/>
      <c r="G50" s="33">
        <f>G11-G49</f>
        <v>292.45219999999995</v>
      </c>
      <c r="H50" s="33">
        <f>G50/F8</f>
        <v>86.015352941176459</v>
      </c>
      <c r="I50" s="33">
        <f>I11-I49</f>
        <v>0</v>
      </c>
    </row>
    <row r="51" spans="2:9" ht="14.1" customHeight="1" thickTop="1" x14ac:dyDescent="0.25">
      <c r="B51" s="5" t="s">
        <v>13</v>
      </c>
      <c r="D51" s="11"/>
    </row>
    <row r="52" spans="2:9" ht="14.1" customHeight="1" x14ac:dyDescent="0.25">
      <c r="B52" s="36" t="s">
        <v>72</v>
      </c>
      <c r="C52" s="36"/>
      <c r="D52" s="11"/>
      <c r="G52" s="21">
        <f>6500*0.037</f>
        <v>240.5</v>
      </c>
      <c r="H52" s="21">
        <f>G52/$F$8</f>
        <v>70.735294117647058</v>
      </c>
      <c r="I52" s="75"/>
    </row>
    <row r="53" spans="2:9" ht="5.0999999999999996" customHeight="1" thickBot="1" x14ac:dyDescent="0.3">
      <c r="B53" s="14"/>
      <c r="C53" s="14"/>
      <c r="D53" s="15"/>
      <c r="E53" s="17"/>
      <c r="F53" s="17"/>
      <c r="G53" s="34"/>
      <c r="H53" s="35"/>
      <c r="I53" s="17"/>
    </row>
    <row r="54" spans="2:9" ht="15" customHeight="1" thickTop="1" x14ac:dyDescent="0.25">
      <c r="B54" s="41" t="s">
        <v>14</v>
      </c>
      <c r="C54" s="41"/>
      <c r="D54" s="40"/>
      <c r="E54" s="41"/>
      <c r="F54" s="41"/>
      <c r="G54" s="43">
        <f>G50-G52</f>
        <v>51.952199999999948</v>
      </c>
      <c r="H54" s="43">
        <f>G54/$F$8</f>
        <v>15.280058823529396</v>
      </c>
      <c r="I54" s="43">
        <f>I50-I52</f>
        <v>0</v>
      </c>
    </row>
    <row r="55" spans="2:9" ht="15" customHeight="1" x14ac:dyDescent="0.25"/>
    <row r="56" spans="2:9" ht="15" customHeight="1" x14ac:dyDescent="0.25">
      <c r="B56" s="7" t="s">
        <v>15</v>
      </c>
      <c r="C56" s="7"/>
      <c r="D56" s="20"/>
      <c r="E56" s="20"/>
      <c r="F56" s="20"/>
      <c r="G56" s="20"/>
      <c r="H56" s="20"/>
      <c r="I56" s="20"/>
    </row>
    <row r="57" spans="2:9" ht="12.95" customHeight="1" x14ac:dyDescent="0.25">
      <c r="C57" s="48"/>
      <c r="D57" s="48"/>
      <c r="E57" s="77" t="s">
        <v>40</v>
      </c>
      <c r="F57" s="77"/>
      <c r="G57" s="77"/>
      <c r="H57" s="77"/>
      <c r="I57" s="77"/>
    </row>
    <row r="58" spans="2:9" ht="12.95" customHeight="1" x14ac:dyDescent="0.25">
      <c r="C58" s="48"/>
      <c r="D58" s="48"/>
      <c r="E58" s="47">
        <v>-0.25</v>
      </c>
      <c r="F58" s="47">
        <v>-0.1</v>
      </c>
      <c r="G58" s="48"/>
      <c r="H58" s="47">
        <v>0.1</v>
      </c>
      <c r="I58" s="47">
        <v>0.25</v>
      </c>
    </row>
    <row r="59" spans="2:9" ht="12.95" customHeight="1" x14ac:dyDescent="0.25">
      <c r="C59" s="77" t="s">
        <v>16</v>
      </c>
      <c r="D59" s="77"/>
      <c r="E59" s="37">
        <f>G59*0.75</f>
        <v>198.75</v>
      </c>
      <c r="F59" s="37">
        <f>G59*0.9</f>
        <v>238.5</v>
      </c>
      <c r="G59" s="37">
        <f>E8</f>
        <v>265</v>
      </c>
      <c r="H59" s="37">
        <f>G59*1.1</f>
        <v>291.5</v>
      </c>
      <c r="I59" s="37">
        <f>G59*1.25</f>
        <v>331.25</v>
      </c>
    </row>
    <row r="60" spans="2:9" ht="12.95" customHeight="1" x14ac:dyDescent="0.25">
      <c r="C60" s="57">
        <v>-0.25</v>
      </c>
      <c r="D60" s="62">
        <f>D62*0.75</f>
        <v>2.5499999999999998</v>
      </c>
      <c r="E60" s="49">
        <f>(E$59*$D60)-$G$49</f>
        <v>-101.73530000000011</v>
      </c>
      <c r="F60" s="50">
        <f t="shared" ref="F60:I64" si="5">(F$59*$D60)-$G$49</f>
        <v>-0.3728000000000975</v>
      </c>
      <c r="G60" s="50">
        <f t="shared" si="5"/>
        <v>67.202199999999948</v>
      </c>
      <c r="H60" s="50">
        <f t="shared" si="5"/>
        <v>134.77719999999988</v>
      </c>
      <c r="I60" s="51">
        <f t="shared" si="5"/>
        <v>236.13969999999983</v>
      </c>
    </row>
    <row r="61" spans="2:9" ht="12.95" customHeight="1" x14ac:dyDescent="0.25">
      <c r="C61" s="57">
        <v>-0.1</v>
      </c>
      <c r="D61" s="62">
        <f>D62*0.9</f>
        <v>3.06</v>
      </c>
      <c r="E61" s="52">
        <f>(E$59*$D61)-$G$49</f>
        <v>-0.3728000000000975</v>
      </c>
      <c r="F61" s="37">
        <f t="shared" si="5"/>
        <v>121.26220000000001</v>
      </c>
      <c r="G61" s="37">
        <f t="shared" si="5"/>
        <v>202.35219999999993</v>
      </c>
      <c r="H61" s="37">
        <f t="shared" si="5"/>
        <v>283.44219999999996</v>
      </c>
      <c r="I61" s="53">
        <f t="shared" si="5"/>
        <v>405.07719999999995</v>
      </c>
    </row>
    <row r="62" spans="2:9" ht="12.95" customHeight="1" x14ac:dyDescent="0.25">
      <c r="C62" s="58" t="s">
        <v>51</v>
      </c>
      <c r="D62" s="62">
        <f>F8</f>
        <v>3.4</v>
      </c>
      <c r="E62" s="52">
        <f>(E$59*$D62)-$G$49</f>
        <v>67.202199999999948</v>
      </c>
      <c r="F62" s="37">
        <f t="shared" si="5"/>
        <v>202.35219999999993</v>
      </c>
      <c r="G62" s="37">
        <f t="shared" si="5"/>
        <v>292.45219999999995</v>
      </c>
      <c r="H62" s="37">
        <f t="shared" si="5"/>
        <v>382.55219999999997</v>
      </c>
      <c r="I62" s="53">
        <f>(I$59*$D62)-$G$49</f>
        <v>517.70219999999995</v>
      </c>
    </row>
    <row r="63" spans="2:9" ht="12.95" customHeight="1" x14ac:dyDescent="0.25">
      <c r="C63" s="57">
        <v>0.1</v>
      </c>
      <c r="D63" s="62">
        <f>D62*1.1</f>
        <v>3.74</v>
      </c>
      <c r="E63" s="52">
        <f>(E$59*$D63)-$G$49</f>
        <v>134.77719999999999</v>
      </c>
      <c r="F63" s="37">
        <f t="shared" si="5"/>
        <v>283.44219999999996</v>
      </c>
      <c r="G63" s="37">
        <f t="shared" si="5"/>
        <v>382.55219999999997</v>
      </c>
      <c r="H63" s="37">
        <f t="shared" si="5"/>
        <v>481.66219999999998</v>
      </c>
      <c r="I63" s="53">
        <f t="shared" si="5"/>
        <v>630.32719999999995</v>
      </c>
    </row>
    <row r="64" spans="2:9" ht="12.95" customHeight="1" x14ac:dyDescent="0.25">
      <c r="C64" s="57">
        <v>0.25</v>
      </c>
      <c r="D64" s="62">
        <f>D62*1.25</f>
        <v>4.25</v>
      </c>
      <c r="E64" s="54">
        <f>(E$59*$D64)-$G$49</f>
        <v>236.13969999999995</v>
      </c>
      <c r="F64" s="55">
        <f t="shared" si="5"/>
        <v>405.07719999999995</v>
      </c>
      <c r="G64" s="55">
        <f t="shared" si="5"/>
        <v>517.70219999999995</v>
      </c>
      <c r="H64" s="55">
        <f t="shared" si="5"/>
        <v>630.32719999999995</v>
      </c>
      <c r="I64" s="56">
        <f t="shared" si="5"/>
        <v>799.26469999999995</v>
      </c>
    </row>
  </sheetData>
  <mergeCells count="3">
    <mergeCell ref="E57:I57"/>
    <mergeCell ref="C59:D59"/>
    <mergeCell ref="B4:H4"/>
  </mergeCells>
  <printOptions horizontalCentered="1"/>
  <pageMargins left="0.45" right="0.45" top="0.5" bottom="0.5" header="0.3" footer="0.3"/>
  <pageSetup scale="81" orientation="portrait" r:id="rId1"/>
  <ignoredErrors>
    <ignoredError sqref="H41:H42 H49:H50 H5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Beiermann,Jenny</cp:lastModifiedBy>
  <cp:lastPrinted>2019-10-01T17:16:55Z</cp:lastPrinted>
  <dcterms:created xsi:type="dcterms:W3CDTF">2015-12-11T16:48:20Z</dcterms:created>
  <dcterms:modified xsi:type="dcterms:W3CDTF">2025-01-13T23:13:57Z</dcterms:modified>
</cp:coreProperties>
</file>