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Jenny Beierman\Documents\Extension\ABM Team\Decision Tools\"/>
    </mc:Choice>
  </mc:AlternateContent>
  <xr:revisionPtr revIDLastSave="0" documentId="8_{4E7B46C0-F125-432C-AD6B-339464BAE9F0}" xr6:coauthVersionLast="47" xr6:coauthVersionMax="47" xr10:uidLastSave="{00000000-0000-0000-0000-000000000000}"/>
  <bookViews>
    <workbookView xWindow="-120" yWindow="-120" windowWidth="29040" windowHeight="15840" xr2:uid="{00000000-000D-0000-FFFF-FFFF00000000}"/>
  </bookViews>
  <sheets>
    <sheet name="Buy or Raise Replacements" sheetId="10" r:id="rId1"/>
    <sheet name="Calculations" sheetId="9" r:id="rId2"/>
  </sheets>
  <definedNames>
    <definedName name="_xlnm.Print_Area" localSheetId="0">'Buy or Raise Replacements'!$B$2:$E$19</definedName>
    <definedName name="_xlnm.Print_Area" localSheetId="1">Calculations!$B$2:$U$31</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1" i="9" l="1"/>
  <c r="T21" i="9" s="1"/>
  <c r="S20" i="9"/>
  <c r="T20" i="9" s="1"/>
  <c r="S19" i="9"/>
  <c r="T19" i="9" s="1"/>
  <c r="E6" i="9"/>
  <c r="T30" i="9"/>
  <c r="T29" i="9"/>
  <c r="T28" i="9"/>
  <c r="F26" i="9"/>
  <c r="E26" i="9" s="1"/>
  <c r="F25" i="9"/>
  <c r="E25" i="9" s="1"/>
  <c r="F24" i="9"/>
  <c r="E24" i="9" s="1"/>
  <c r="F19" i="9"/>
  <c r="E19" i="9" s="1"/>
  <c r="T11" i="9"/>
  <c r="D10" i="9"/>
  <c r="F9" i="9" s="1"/>
  <c r="E9" i="9" s="1"/>
  <c r="F6" i="9"/>
  <c r="AC6" i="9" s="1"/>
  <c r="D11" i="10"/>
  <c r="S10" i="9"/>
  <c r="T10" i="9" s="1"/>
  <c r="S9" i="9"/>
  <c r="T9" i="9" s="1"/>
  <c r="S8" i="9"/>
  <c r="T8" i="9" s="1"/>
  <c r="S7" i="9"/>
  <c r="T7" i="9" s="1"/>
  <c r="S6" i="9"/>
  <c r="T6" i="9" s="1"/>
  <c r="AC10" i="9" l="1"/>
  <c r="AB6" i="9"/>
  <c r="AD6" i="9" s="1"/>
  <c r="AB7" i="9"/>
  <c r="AB10" i="9"/>
  <c r="AC7" i="9"/>
  <c r="AC8" i="9"/>
  <c r="AB9" i="9"/>
  <c r="AC9" i="9"/>
  <c r="AB8" i="9"/>
  <c r="AD10" i="9" l="1"/>
  <c r="AD7" i="9"/>
  <c r="AC11" i="9"/>
  <c r="AC12" i="9" s="1"/>
  <c r="AD9" i="9"/>
  <c r="AD8" i="9"/>
  <c r="AB11" i="9"/>
  <c r="AB12" i="9" l="1"/>
  <c r="AD11" i="9"/>
  <c r="D13" i="10" l="1"/>
  <c r="AD1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3" authorId="0" shapeId="0" xr:uid="{97D27B7A-F658-4804-9B20-9DCFDB2A699A}">
      <text>
        <r>
          <rPr>
            <sz val="9"/>
            <color indexed="81"/>
            <rFont val="Tahoma"/>
            <family val="2"/>
          </rPr>
          <t xml:space="preserve">
</t>
        </r>
        <r>
          <rPr>
            <sz val="12"/>
            <color indexed="81"/>
            <rFont val="Tahoma"/>
            <family val="2"/>
          </rPr>
          <t>A critical factor in the profitability of a beef cattle enterprise is the costs of replacement females. 
This decision tool is designed to help beef cattle producers compare the costs of:
          1) retaining ownership of raised heifer calves from weaning until pregnancy tested as pregnant, and 
          2) purchasing pregnant replacement heifers.
The point in time for the comparison is weaning of the second year. You will have retained ownership of the raised heifers for one year and purchased replacement heifers at that time.</t>
        </r>
      </text>
    </comment>
    <comment ref="D13" authorId="0" shapeId="0" xr:uid="{2D761F6C-EFC5-47B7-9217-8D549746F5AB}">
      <text>
        <r>
          <rPr>
            <b/>
            <sz val="9"/>
            <color indexed="81"/>
            <rFont val="Tahoma"/>
            <family val="2"/>
          </rPr>
          <t xml:space="preserve">
</t>
        </r>
        <r>
          <rPr>
            <sz val="12"/>
            <color indexed="81"/>
            <rFont val="Tahoma"/>
            <family val="2"/>
          </rPr>
          <t>Enter your individual information on the worksheet titled "Calculations".</t>
        </r>
      </text>
    </comment>
  </commentList>
</comments>
</file>

<file path=xl/sharedStrings.xml><?xml version="1.0" encoding="utf-8"?>
<sst xmlns="http://schemas.openxmlformats.org/spreadsheetml/2006/main" count="83" uniqueCount="66">
  <si>
    <t>Average Weight (lbs)</t>
  </si>
  <si>
    <t>Pasture</t>
  </si>
  <si>
    <t>Vet &amp; Medicine</t>
  </si>
  <si>
    <t xml:space="preserve">PER  </t>
  </si>
  <si>
    <t xml:space="preserve">GROUP  </t>
  </si>
  <si>
    <t>Years of Use</t>
  </si>
  <si>
    <t>Labor</t>
  </si>
  <si>
    <t>Overhead</t>
  </si>
  <si>
    <t>The information presented in this decision aid serves only as a guide. It does not replace  the knowledge and</t>
  </si>
  <si>
    <t xml:space="preserve"> information available from your tax professional, banker, and other persons knowledgeable of your business.</t>
  </si>
  <si>
    <t>Value of Retained Heifers</t>
  </si>
  <si>
    <t>Sale of Culled Heifers</t>
  </si>
  <si>
    <t>FEED COSTS</t>
  </si>
  <si>
    <t>Other</t>
  </si>
  <si>
    <t>TIME</t>
  </si>
  <si>
    <t>(days)</t>
  </si>
  <si>
    <t>PRICE</t>
  </si>
  <si>
    <t>Hay Ration 1</t>
  </si>
  <si>
    <t xml:space="preserve">COST  </t>
  </si>
  <si>
    <t xml:space="preserve">PER GROUP  </t>
  </si>
  <si>
    <t>Hay Ration 2</t>
  </si>
  <si>
    <t>Supplement</t>
  </si>
  <si>
    <t xml:space="preserve">PRICE  </t>
  </si>
  <si>
    <t xml:space="preserve">($/ton)  </t>
  </si>
  <si>
    <t xml:space="preserve">TIME  </t>
  </si>
  <si>
    <t xml:space="preserve">(days)  </t>
  </si>
  <si>
    <t xml:space="preserve">QUANTITY  </t>
  </si>
  <si>
    <t xml:space="preserve">(lbs/hd/day)  </t>
  </si>
  <si>
    <t>Grain</t>
  </si>
  <si>
    <t>Salt and Minerals</t>
  </si>
  <si>
    <t>BREEDING COSTS</t>
  </si>
  <si>
    <t>Number of Bulls Needed (head)</t>
  </si>
  <si>
    <t>Average Price (per head)</t>
  </si>
  <si>
    <t>Bull Cost</t>
  </si>
  <si>
    <t xml:space="preserve">HEIFER  </t>
  </si>
  <si>
    <t xml:space="preserve">PER HEIFER  </t>
  </si>
  <si>
    <t>Feed Costs (per head per year)</t>
  </si>
  <si>
    <t>What is the rate of interest you pay for borrowed operating money?</t>
  </si>
  <si>
    <t>COST OF RAISED REPLACEMENT HEIFERS</t>
  </si>
  <si>
    <t>Average Weight (lbs/head)</t>
  </si>
  <si>
    <t>Average Price (per lb)</t>
  </si>
  <si>
    <t>How many replacement heifers will you need? (head)</t>
  </si>
  <si>
    <t>How many heifers will you retain? (head)</t>
  </si>
  <si>
    <t>Feed</t>
  </si>
  <si>
    <t>Breeding</t>
  </si>
  <si>
    <t>Animals Sold (head)</t>
  </si>
  <si>
    <t>What is the cost of a bred replacement heifer? (per head)</t>
  </si>
  <si>
    <t>What is the Cost to Purchase a Bred Replacement Heifer?</t>
  </si>
  <si>
    <t>Artificial Insemination (cost per head)</t>
  </si>
  <si>
    <t>OTHER COSTS</t>
  </si>
  <si>
    <t>Authors:  Jeffrey E. Tranel, Jenny Biermann, and R. Brent Young</t>
  </si>
  <si>
    <t>Addition Resources Available at:  https://ABM/extension.colostate.edu/</t>
  </si>
  <si>
    <r>
      <t xml:space="preserve">Buying verses Raising Replacement Heifers, </t>
    </r>
    <r>
      <rPr>
        <b/>
        <sz val="11"/>
        <color rgb="FF006600"/>
        <rFont val="Comic Sans MS"/>
        <family val="4"/>
      </rPr>
      <t>v23.09</t>
    </r>
  </si>
  <si>
    <t>PASTURE</t>
  </si>
  <si>
    <t xml:space="preserve">(months)  </t>
  </si>
  <si>
    <t xml:space="preserve">($/hd/day)  </t>
  </si>
  <si>
    <t xml:space="preserve">($/aum)  </t>
  </si>
  <si>
    <t>Pasture 1</t>
  </si>
  <si>
    <t>Pasture 2</t>
  </si>
  <si>
    <t>Pasture 3</t>
  </si>
  <si>
    <t>Heifers</t>
  </si>
  <si>
    <t xml:space="preserve">INTEREST  </t>
  </si>
  <si>
    <t xml:space="preserve">COSTS  </t>
  </si>
  <si>
    <t xml:space="preserve">TOTAL  </t>
  </si>
  <si>
    <t>Per Heifer</t>
  </si>
  <si>
    <t>What is Your Cost to Raise a Bred Replacement Heifer?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</si>
</sst>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sz val="10"/>
      <name val="Arial"/>
    </font>
    <font>
      <b/>
      <sz val="10"/>
      <name val="Arial"/>
      <family val="2"/>
    </font>
    <font>
      <b/>
      <sz val="9"/>
      <color rgb="FFFF0000"/>
      <name val="Arial"/>
      <family val="2"/>
    </font>
    <font>
      <b/>
      <sz val="16"/>
      <color rgb="FF006600"/>
      <name val="Comic Sans MS"/>
      <family val="4"/>
    </font>
    <font>
      <sz val="9"/>
      <color indexed="81"/>
      <name val="Tahoma"/>
      <family val="2"/>
    </font>
    <font>
      <sz val="11"/>
      <name val="Calibri"/>
      <family val="2"/>
      <scheme val="minor"/>
    </font>
    <font>
      <sz val="10"/>
      <name val="Calibri"/>
      <family val="2"/>
      <scheme val="minor"/>
    </font>
    <font>
      <sz val="14"/>
      <name val="Calibri"/>
      <family val="2"/>
      <scheme val="minor"/>
    </font>
    <font>
      <sz val="10"/>
      <color rgb="FF0000FF"/>
      <name val="Calibri"/>
      <family val="2"/>
      <scheme val="minor"/>
    </font>
    <font>
      <b/>
      <sz val="14"/>
      <color theme="0"/>
      <name val="Calibri"/>
      <family val="2"/>
      <scheme val="minor"/>
    </font>
    <font>
      <b/>
      <sz val="9"/>
      <name val="Arial"/>
      <family val="2"/>
    </font>
    <font>
      <b/>
      <sz val="9"/>
      <color indexed="81"/>
      <name val="Tahoma"/>
      <family val="2"/>
    </font>
    <font>
      <sz val="12"/>
      <color indexed="81"/>
      <name val="Tahoma"/>
      <family val="2"/>
    </font>
    <font>
      <sz val="12"/>
      <name val="Calibri"/>
      <family val="2"/>
      <scheme val="minor"/>
    </font>
    <font>
      <sz val="12"/>
      <color rgb="FF0000FF"/>
      <name val="Calibri"/>
      <family val="2"/>
      <scheme val="minor"/>
    </font>
    <font>
      <b/>
      <sz val="11"/>
      <color rgb="FF006600"/>
      <name val="Comic Sans MS"/>
      <family val="4"/>
    </font>
  </fonts>
  <fills count="9">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0000"/>
        <bgColor indexed="64"/>
      </patternFill>
    </fill>
    <fill>
      <patternFill patternType="solid">
        <fgColor rgb="FF0000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120">
    <xf numFmtId="0" fontId="0" fillId="0" borderId="0" xfId="0"/>
    <xf numFmtId="38" fontId="3" fillId="2" borderId="1" xfId="0" applyNumberFormat="1" applyFont="1" applyFill="1" applyBorder="1" applyAlignment="1" applyProtection="1">
      <alignment horizontal="right"/>
      <protection locked="0"/>
    </xf>
    <xf numFmtId="0" fontId="4" fillId="0" borderId="0" xfId="3"/>
    <xf numFmtId="8" fontId="3" fillId="2" borderId="1" xfId="0" applyNumberFormat="1" applyFont="1" applyFill="1" applyBorder="1" applyAlignment="1" applyProtection="1">
      <alignment horizontal="right"/>
      <protection locked="0"/>
    </xf>
    <xf numFmtId="0" fontId="0" fillId="0" borderId="0" xfId="0" applyAlignment="1">
      <alignment vertical="center"/>
    </xf>
    <xf numFmtId="40" fontId="3" fillId="2" borderId="1" xfId="0" applyNumberFormat="1" applyFont="1" applyFill="1" applyBorder="1" applyAlignment="1" applyProtection="1">
      <alignment horizontal="right" vertical="center"/>
      <protection locked="0"/>
    </xf>
    <xf numFmtId="38" fontId="3" fillId="2" borderId="1" xfId="0" applyNumberFormat="1" applyFont="1" applyFill="1" applyBorder="1" applyAlignment="1" applyProtection="1">
      <alignment horizontal="right" vertical="center"/>
      <protection locked="0"/>
    </xf>
    <xf numFmtId="0" fontId="0" fillId="3" borderId="6" xfId="0" applyFill="1" applyBorder="1" applyAlignment="1">
      <alignment vertical="center"/>
    </xf>
    <xf numFmtId="0" fontId="0" fillId="3" borderId="0" xfId="0" applyFill="1" applyAlignment="1">
      <alignment vertical="center"/>
    </xf>
    <xf numFmtId="0" fontId="0" fillId="3" borderId="7" xfId="0" applyFill="1" applyBorder="1" applyAlignment="1">
      <alignment vertical="center"/>
    </xf>
    <xf numFmtId="38" fontId="3" fillId="2" borderId="1" xfId="1" applyNumberFormat="1" applyFont="1" applyFill="1" applyBorder="1" applyAlignment="1" applyProtection="1">
      <alignment horizontal="right" vertical="center"/>
      <protection locked="0"/>
    </xf>
    <xf numFmtId="6" fontId="3" fillId="2" borderId="1" xfId="0" applyNumberFormat="1" applyFont="1" applyFill="1" applyBorder="1" applyAlignment="1" applyProtection="1">
      <alignment horizontal="right" vertical="center"/>
      <protection locked="0"/>
    </xf>
    <xf numFmtId="38" fontId="0" fillId="0" borderId="0" xfId="0" applyNumberFormat="1" applyAlignment="1">
      <alignment vertical="center"/>
    </xf>
    <xf numFmtId="0" fontId="0" fillId="0" borderId="10" xfId="0" applyBorder="1" applyAlignment="1">
      <alignment vertical="center"/>
    </xf>
    <xf numFmtId="6" fontId="3" fillId="2" borderId="1" xfId="1" applyNumberFormat="1" applyFont="1" applyFill="1" applyBorder="1" applyAlignment="1" applyProtection="1">
      <alignment horizontal="right" vertical="center"/>
      <protection locked="0"/>
    </xf>
    <xf numFmtId="0" fontId="0" fillId="6" borderId="3" xfId="0" applyFill="1" applyBorder="1"/>
    <xf numFmtId="0" fontId="0" fillId="6" borderId="6" xfId="0" applyFill="1" applyBorder="1"/>
    <xf numFmtId="0" fontId="10" fillId="6" borderId="6" xfId="3" applyFont="1" applyFill="1" applyBorder="1"/>
    <xf numFmtId="0" fontId="4" fillId="6" borderId="6" xfId="3" applyFill="1" applyBorder="1"/>
    <xf numFmtId="0" fontId="4" fillId="6" borderId="8" xfId="3" applyFill="1" applyBorder="1"/>
    <xf numFmtId="0" fontId="0" fillId="4" borderId="3" xfId="0" applyFill="1" applyBorder="1"/>
    <xf numFmtId="0" fontId="0" fillId="4" borderId="6" xfId="0" applyFill="1" applyBorder="1"/>
    <xf numFmtId="0" fontId="10" fillId="4" borderId="6" xfId="3" applyFont="1" applyFill="1" applyBorder="1"/>
    <xf numFmtId="0" fontId="0" fillId="4" borderId="0" xfId="0" applyFill="1" applyAlignment="1">
      <alignment vertical="center"/>
    </xf>
    <xf numFmtId="0" fontId="0" fillId="4" borderId="8" xfId="0" applyFill="1" applyBorder="1" applyAlignment="1">
      <alignment vertical="center"/>
    </xf>
    <xf numFmtId="0" fontId="0" fillId="4" borderId="2" xfId="0" applyFill="1" applyBorder="1" applyAlignment="1">
      <alignment vertical="center"/>
    </xf>
    <xf numFmtId="6" fontId="18" fillId="2" borderId="1" xfId="0" applyNumberFormat="1" applyFont="1" applyFill="1" applyBorder="1" applyAlignment="1" applyProtection="1">
      <alignment horizontal="center" vertical="center"/>
      <protection locked="0"/>
    </xf>
    <xf numFmtId="0" fontId="10" fillId="0" borderId="0" xfId="3" applyFont="1"/>
    <xf numFmtId="0" fontId="18" fillId="2" borderId="1" xfId="3" applyFont="1" applyFill="1" applyBorder="1" applyAlignment="1" applyProtection="1">
      <alignment horizontal="center" vertical="center" wrapText="1"/>
      <protection locked="0"/>
    </xf>
    <xf numFmtId="0" fontId="17" fillId="0" borderId="0" xfId="3" applyFont="1" applyAlignment="1">
      <alignment vertical="center" wrapText="1"/>
    </xf>
    <xf numFmtId="0" fontId="17" fillId="0" borderId="0" xfId="3" applyFont="1"/>
    <xf numFmtId="0" fontId="17" fillId="0" borderId="0" xfId="3" applyFont="1" applyAlignment="1">
      <alignment wrapText="1"/>
    </xf>
    <xf numFmtId="0" fontId="13" fillId="8" borderId="0" xfId="3" applyFont="1" applyFill="1" applyAlignment="1">
      <alignment vertical="center" wrapText="1"/>
    </xf>
    <xf numFmtId="6" fontId="13" fillId="8" borderId="0" xfId="3" applyNumberFormat="1" applyFont="1" applyFill="1" applyAlignment="1">
      <alignment vertical="center"/>
    </xf>
    <xf numFmtId="0" fontId="9" fillId="0" borderId="0" xfId="3" applyFont="1" applyAlignment="1">
      <alignment wrapText="1"/>
    </xf>
    <xf numFmtId="0" fontId="11" fillId="0" borderId="0" xfId="3" applyFont="1" applyAlignment="1">
      <alignment wrapText="1"/>
    </xf>
    <xf numFmtId="0" fontId="13" fillId="7" borderId="0" xfId="3" applyFont="1" applyFill="1" applyAlignment="1">
      <alignment vertical="center"/>
    </xf>
    <xf numFmtId="6" fontId="13" fillId="7" borderId="0" xfId="3" applyNumberFormat="1" applyFont="1" applyFill="1" applyAlignment="1">
      <alignment vertical="center"/>
    </xf>
    <xf numFmtId="0" fontId="6" fillId="0" borderId="0" xfId="3" applyFont="1"/>
    <xf numFmtId="0" fontId="4" fillId="0" borderId="10" xfId="3" applyBorder="1"/>
    <xf numFmtId="0" fontId="9" fillId="0" borderId="0" xfId="3" applyFont="1"/>
    <xf numFmtId="0" fontId="5" fillId="0" borderId="0" xfId="3" applyFont="1"/>
    <xf numFmtId="0" fontId="2" fillId="0" borderId="0" xfId="0" applyFont="1" applyAlignment="1">
      <alignment horizontal="center" vertical="center"/>
    </xf>
    <xf numFmtId="0" fontId="2" fillId="0" borderId="0" xfId="0" applyFont="1" applyAlignment="1">
      <alignment horizontal="left" vertical="center"/>
    </xf>
    <xf numFmtId="0" fontId="2" fillId="6" borderId="4" xfId="0" applyFont="1" applyFill="1" applyBorder="1"/>
    <xf numFmtId="0" fontId="2" fillId="6" borderId="4" xfId="0" applyFont="1" applyFill="1" applyBorder="1" applyAlignment="1">
      <alignment horizontal="right"/>
    </xf>
    <xf numFmtId="0" fontId="0" fillId="6" borderId="5" xfId="0" applyFill="1" applyBorder="1" applyAlignment="1">
      <alignment horizontal="right"/>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right" vertical="center"/>
    </xf>
    <xf numFmtId="0" fontId="2" fillId="3" borderId="5" xfId="0" applyFont="1" applyFill="1" applyBorder="1" applyAlignment="1">
      <alignment horizontal="center" vertical="center"/>
    </xf>
    <xf numFmtId="0" fontId="0" fillId="6" borderId="2" xfId="0" applyFill="1" applyBorder="1"/>
    <xf numFmtId="0" fontId="2" fillId="6" borderId="2" xfId="0" applyFont="1" applyFill="1" applyBorder="1" applyAlignment="1">
      <alignment horizontal="right"/>
    </xf>
    <xf numFmtId="0" fontId="0" fillId="6" borderId="7" xfId="0" applyFill="1" applyBorder="1" applyAlignment="1">
      <alignment horizontal="right"/>
    </xf>
    <xf numFmtId="0" fontId="2" fillId="3" borderId="6"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right" vertical="center"/>
    </xf>
    <xf numFmtId="0" fontId="2" fillId="3" borderId="7" xfId="0" applyFont="1" applyFill="1" applyBorder="1" applyAlignment="1">
      <alignment horizontal="center" vertical="center"/>
    </xf>
    <xf numFmtId="0" fontId="10" fillId="6" borderId="0" xfId="3" applyFont="1" applyFill="1"/>
    <xf numFmtId="0" fontId="10" fillId="6" borderId="7" xfId="3" applyFont="1" applyFill="1" applyBorder="1"/>
    <xf numFmtId="0" fontId="2" fillId="3" borderId="0" xfId="0" applyFont="1" applyFill="1" applyAlignment="1">
      <alignment horizontal="center" vertical="center"/>
    </xf>
    <xf numFmtId="6" fontId="10" fillId="6" borderId="0" xfId="3" applyNumberFormat="1" applyFont="1" applyFill="1"/>
    <xf numFmtId="0" fontId="0" fillId="3" borderId="0" xfId="0" applyFill="1" applyAlignment="1">
      <alignment horizontal="left" vertical="center"/>
    </xf>
    <xf numFmtId="40" fontId="0" fillId="3" borderId="0" xfId="0" applyNumberFormat="1" applyFill="1" applyAlignment="1">
      <alignment horizontal="right" vertical="center"/>
    </xf>
    <xf numFmtId="38" fontId="0" fillId="3" borderId="0" xfId="0" applyNumberFormat="1" applyFill="1" applyAlignment="1">
      <alignment horizontal="right" vertical="center"/>
    </xf>
    <xf numFmtId="0" fontId="10" fillId="6" borderId="0" xfId="3" applyFont="1" applyFill="1" applyAlignment="1">
      <alignment horizontal="left" indent="2"/>
    </xf>
    <xf numFmtId="38" fontId="10" fillId="6" borderId="0" xfId="3" applyNumberFormat="1" applyFont="1" applyFill="1"/>
    <xf numFmtId="0" fontId="4" fillId="6" borderId="0" xfId="3" applyFill="1"/>
    <xf numFmtId="0" fontId="4" fillId="6" borderId="7" xfId="3" applyFill="1" applyBorder="1"/>
    <xf numFmtId="0" fontId="4" fillId="6" borderId="2" xfId="3" applyFill="1" applyBorder="1"/>
    <xf numFmtId="0" fontId="4" fillId="6" borderId="9" xfId="3" applyFill="1" applyBorder="1"/>
    <xf numFmtId="0" fontId="2" fillId="3" borderId="8" xfId="0" applyFont="1" applyFill="1" applyBorder="1" applyAlignment="1">
      <alignment horizontal="center" vertical="center"/>
    </xf>
    <xf numFmtId="0" fontId="0" fillId="3" borderId="2" xfId="0" applyFill="1" applyBorder="1" applyAlignment="1">
      <alignment horizontal="left" vertical="center"/>
    </xf>
    <xf numFmtId="0" fontId="2" fillId="3" borderId="9" xfId="0" applyFont="1" applyFill="1" applyBorder="1" applyAlignment="1">
      <alignment horizontal="center" vertical="center"/>
    </xf>
    <xf numFmtId="0" fontId="9" fillId="0" borderId="0" xfId="3" applyFont="1" applyAlignment="1">
      <alignment horizontal="left"/>
    </xf>
    <xf numFmtId="6" fontId="10" fillId="0" borderId="0" xfId="3" applyNumberFormat="1" applyFont="1"/>
    <xf numFmtId="0" fontId="2" fillId="0" borderId="0" xfId="0" applyFont="1" applyAlignment="1">
      <alignment vertical="center"/>
    </xf>
    <xf numFmtId="0" fontId="2" fillId="4" borderId="4" xfId="0" applyFont="1" applyFill="1" applyBorder="1"/>
    <xf numFmtId="0" fontId="2" fillId="4" borderId="4" xfId="0" applyFont="1" applyFill="1" applyBorder="1" applyAlignment="1">
      <alignment horizontal="right"/>
    </xf>
    <xf numFmtId="0" fontId="0" fillId="4" borderId="5"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2" fillId="5" borderId="4" xfId="0" applyFont="1" applyFill="1" applyBorder="1" applyAlignment="1">
      <alignment horizontal="right" vertical="center"/>
    </xf>
    <xf numFmtId="0" fontId="0" fillId="5" borderId="5" xfId="0" applyFill="1" applyBorder="1" applyAlignment="1">
      <alignment vertical="center"/>
    </xf>
    <xf numFmtId="0" fontId="0" fillId="4" borderId="2" xfId="0" applyFill="1" applyBorder="1"/>
    <xf numFmtId="0" fontId="2" fillId="4" borderId="2" xfId="0" applyFont="1" applyFill="1" applyBorder="1" applyAlignment="1">
      <alignment horizontal="right"/>
    </xf>
    <xf numFmtId="0" fontId="0" fillId="4" borderId="7" xfId="0" applyFill="1" applyBorder="1" applyAlignment="1">
      <alignment vertical="center"/>
    </xf>
    <xf numFmtId="0" fontId="0" fillId="5" borderId="6" xfId="0" applyFill="1" applyBorder="1" applyAlignment="1">
      <alignment vertical="center"/>
    </xf>
    <xf numFmtId="0" fontId="0" fillId="5" borderId="2" xfId="0" applyFill="1" applyBorder="1" applyAlignment="1">
      <alignment vertical="center"/>
    </xf>
    <xf numFmtId="0" fontId="2" fillId="5" borderId="2" xfId="0" applyFont="1" applyFill="1" applyBorder="1" applyAlignment="1">
      <alignment horizontal="right" vertical="center"/>
    </xf>
    <xf numFmtId="0" fontId="0" fillId="5" borderId="7" xfId="0" applyFill="1" applyBorder="1" applyAlignment="1">
      <alignment vertical="center"/>
    </xf>
    <xf numFmtId="0" fontId="10" fillId="4" borderId="0" xfId="3" applyFont="1" applyFill="1"/>
    <xf numFmtId="0" fontId="0" fillId="5" borderId="0" xfId="0" applyFill="1" applyAlignment="1">
      <alignment vertical="center"/>
    </xf>
    <xf numFmtId="6" fontId="10" fillId="4" borderId="0" xfId="3" applyNumberFormat="1" applyFont="1" applyFill="1"/>
    <xf numFmtId="6" fontId="0" fillId="5" borderId="0" xfId="0" applyNumberFormat="1" applyFill="1" applyAlignment="1">
      <alignment vertical="center"/>
    </xf>
    <xf numFmtId="8" fontId="0" fillId="5" borderId="0" xfId="0" applyNumberFormat="1" applyFill="1" applyAlignment="1">
      <alignment vertical="center"/>
    </xf>
    <xf numFmtId="0" fontId="0" fillId="5" borderId="0" xfId="0" applyFill="1" applyAlignment="1">
      <alignment horizontal="left" vertical="center" indent="2"/>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0" fillId="4" borderId="9" xfId="0" applyFill="1" applyBorder="1" applyAlignment="1">
      <alignment vertical="center"/>
    </xf>
    <xf numFmtId="0" fontId="0" fillId="5" borderId="0" xfId="0" applyFill="1" applyAlignment="1">
      <alignment horizontal="left" vertical="center"/>
    </xf>
    <xf numFmtId="0" fontId="0" fillId="5" borderId="8" xfId="0" applyFill="1" applyBorder="1" applyAlignment="1">
      <alignment vertical="center"/>
    </xf>
    <xf numFmtId="0" fontId="0" fillId="5" borderId="9" xfId="0" applyFill="1" applyBorder="1" applyAlignment="1">
      <alignment vertical="center"/>
    </xf>
    <xf numFmtId="0" fontId="12" fillId="2" borderId="1" xfId="3" applyFont="1" applyFill="1" applyBorder="1" applyProtection="1">
      <protection locked="0"/>
    </xf>
    <xf numFmtId="0" fontId="9" fillId="5" borderId="0" xfId="3" applyFont="1" applyFill="1" applyAlignment="1">
      <alignment horizontal="left"/>
    </xf>
    <xf numFmtId="0" fontId="9" fillId="5" borderId="2" xfId="3" applyFont="1" applyFill="1" applyBorder="1" applyAlignment="1">
      <alignment horizontal="left"/>
    </xf>
    <xf numFmtId="0" fontId="9" fillId="5" borderId="4" xfId="3" applyFont="1" applyFill="1" applyBorder="1" applyAlignment="1">
      <alignment horizontal="left"/>
    </xf>
    <xf numFmtId="0" fontId="0" fillId="6" borderId="0" xfId="0" applyFill="1" applyAlignment="1">
      <alignment vertical="center"/>
    </xf>
    <xf numFmtId="8" fontId="10" fillId="6" borderId="0" xfId="3" applyNumberFormat="1" applyFont="1" applyFill="1"/>
    <xf numFmtId="0" fontId="0" fillId="0" borderId="0" xfId="0" applyAlignment="1">
      <alignment horizontal="left" vertical="center"/>
    </xf>
    <xf numFmtId="40" fontId="3" fillId="0" borderId="0" xfId="0" applyNumberFormat="1" applyFont="1" applyAlignment="1" applyProtection="1">
      <alignment horizontal="right" vertical="center"/>
      <protection locked="0"/>
    </xf>
    <xf numFmtId="38" fontId="0" fillId="0" borderId="0" xfId="0" applyNumberFormat="1" applyAlignment="1">
      <alignment horizontal="right" vertical="center"/>
    </xf>
    <xf numFmtId="0" fontId="0" fillId="4" borderId="4" xfId="0" applyFill="1" applyBorder="1" applyAlignment="1">
      <alignment vertical="center"/>
    </xf>
    <xf numFmtId="38" fontId="0" fillId="0" borderId="10" xfId="0" applyNumberFormat="1" applyBorder="1" applyAlignment="1">
      <alignment vertical="center"/>
    </xf>
    <xf numFmtId="0" fontId="0" fillId="0" borderId="10" xfId="0" applyBorder="1" applyAlignment="1">
      <alignment horizontal="right" vertical="center"/>
    </xf>
    <xf numFmtId="38" fontId="18" fillId="2" borderId="1" xfId="0" applyNumberFormat="1" applyFont="1" applyFill="1" applyBorder="1" applyAlignment="1" applyProtection="1">
      <alignment horizontal="center" vertical="center"/>
      <protection locked="0"/>
    </xf>
    <xf numFmtId="10" fontId="18" fillId="2" borderId="1" xfId="2" applyNumberFormat="1" applyFont="1" applyFill="1" applyBorder="1" applyAlignment="1" applyProtection="1">
      <alignment horizontal="center" vertical="center"/>
      <protection locked="0"/>
    </xf>
    <xf numFmtId="0" fontId="7" fillId="0" borderId="0" xfId="3" applyFont="1" applyAlignment="1">
      <alignment horizontal="center" vertical="center"/>
    </xf>
    <xf numFmtId="0" fontId="14" fillId="0" borderId="0" xfId="3" applyFont="1" applyAlignment="1">
      <alignment horizontal="center"/>
    </xf>
    <xf numFmtId="0" fontId="2" fillId="3" borderId="11" xfId="0" applyFont="1" applyFill="1" applyBorder="1" applyAlignment="1">
      <alignment horizontal="center" vertical="center"/>
    </xf>
  </cellXfs>
  <cellStyles count="4">
    <cellStyle name="Currency" xfId="1" builtinId="4"/>
    <cellStyle name="Normal" xfId="0" builtinId="0"/>
    <cellStyle name="Normal 2" xfId="3" xr:uid="{00000000-0005-0000-0000-000004000000}"/>
    <cellStyle name="Percent" xfId="2" builtinId="5"/>
  </cellStyles>
  <dxfs count="0"/>
  <tableStyles count="0" defaultTableStyle="TableStyleMedium9" defaultPivotStyle="PivotStyleLight16"/>
  <colors>
    <mruColors>
      <color rgb="FF0000FF"/>
      <color rgb="FFFFFFCC"/>
      <color rgb="FF008000"/>
      <color rgb="FF006600"/>
      <color rgb="FF00FFFF"/>
      <color rgb="FF0066FF"/>
      <color rgb="FFFF66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0</xdr:row>
      <xdr:rowOff>182880</xdr:rowOff>
    </xdr:from>
    <xdr:to>
      <xdr:col>4</xdr:col>
      <xdr:colOff>7620</xdr:colOff>
      <xdr:row>1</xdr:row>
      <xdr:rowOff>1064111</xdr:rowOff>
    </xdr:to>
    <xdr:pic>
      <xdr:nvPicPr>
        <xdr:cNvPr id="3" name="Picture 2">
          <a:extLst>
            <a:ext uri="{FF2B5EF4-FFF2-40B4-BE49-F238E27FC236}">
              <a16:creationId xmlns:a16="http://schemas.microsoft.com/office/drawing/2014/main" id="{E4CDDC48-D58A-6FAE-7F5C-9C6726DB40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 y="182880"/>
          <a:ext cx="6057900" cy="10717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CD09D-28E9-4FF8-B46D-73F9309DE0FE}">
  <sheetPr>
    <pageSetUpPr fitToPage="1"/>
  </sheetPr>
  <dimension ref="A1:F19"/>
  <sheetViews>
    <sheetView showGridLines="0" showRowColHeaders="0" tabSelected="1" zoomScaleNormal="100" workbookViewId="0"/>
  </sheetViews>
  <sheetFormatPr defaultRowHeight="12.5" x14ac:dyDescent="0.25"/>
  <cols>
    <col min="1" max="1" width="5.6328125" style="2" customWidth="1"/>
    <col min="2" max="2" width="0.90625" style="2" customWidth="1"/>
    <col min="3" max="3" width="75.81640625" style="2" customWidth="1"/>
    <col min="4" max="4" width="12.81640625" style="2" customWidth="1"/>
    <col min="5" max="5" width="0.90625" style="2" customWidth="1"/>
    <col min="6" max="6" width="10.81640625" style="2" customWidth="1"/>
    <col min="7" max="7" width="60.81640625" style="2" customWidth="1"/>
    <col min="8" max="242" width="8.90625" style="2"/>
    <col min="243" max="243" width="5.6328125" style="2" customWidth="1"/>
    <col min="244" max="244" width="25.6328125" style="2" customWidth="1"/>
    <col min="245" max="245" width="20.6328125" style="2" customWidth="1"/>
    <col min="246" max="247" width="25.6328125" style="2" customWidth="1"/>
    <col min="248" max="498" width="8.90625" style="2"/>
    <col min="499" max="499" width="5.6328125" style="2" customWidth="1"/>
    <col min="500" max="500" width="25.6328125" style="2" customWidth="1"/>
    <col min="501" max="501" width="20.6328125" style="2" customWidth="1"/>
    <col min="502" max="503" width="25.6328125" style="2" customWidth="1"/>
    <col min="504" max="754" width="8.90625" style="2"/>
    <col min="755" max="755" width="5.6328125" style="2" customWidth="1"/>
    <col min="756" max="756" width="25.6328125" style="2" customWidth="1"/>
    <col min="757" max="757" width="20.6328125" style="2" customWidth="1"/>
    <col min="758" max="759" width="25.6328125" style="2" customWidth="1"/>
    <col min="760" max="1010" width="8.90625" style="2"/>
    <col min="1011" max="1011" width="5.6328125" style="2" customWidth="1"/>
    <col min="1012" max="1012" width="25.6328125" style="2" customWidth="1"/>
    <col min="1013" max="1013" width="20.6328125" style="2" customWidth="1"/>
    <col min="1014" max="1015" width="25.6328125" style="2" customWidth="1"/>
    <col min="1016" max="1266" width="8.90625" style="2"/>
    <col min="1267" max="1267" width="5.6328125" style="2" customWidth="1"/>
    <col min="1268" max="1268" width="25.6328125" style="2" customWidth="1"/>
    <col min="1269" max="1269" width="20.6328125" style="2" customWidth="1"/>
    <col min="1270" max="1271" width="25.6328125" style="2" customWidth="1"/>
    <col min="1272" max="1522" width="8.90625" style="2"/>
    <col min="1523" max="1523" width="5.6328125" style="2" customWidth="1"/>
    <col min="1524" max="1524" width="25.6328125" style="2" customWidth="1"/>
    <col min="1525" max="1525" width="20.6328125" style="2" customWidth="1"/>
    <col min="1526" max="1527" width="25.6328125" style="2" customWidth="1"/>
    <col min="1528" max="1778" width="8.90625" style="2"/>
    <col min="1779" max="1779" width="5.6328125" style="2" customWidth="1"/>
    <col min="1780" max="1780" width="25.6328125" style="2" customWidth="1"/>
    <col min="1781" max="1781" width="20.6328125" style="2" customWidth="1"/>
    <col min="1782" max="1783" width="25.6328125" style="2" customWidth="1"/>
    <col min="1784" max="2034" width="8.90625" style="2"/>
    <col min="2035" max="2035" width="5.6328125" style="2" customWidth="1"/>
    <col min="2036" max="2036" width="25.6328125" style="2" customWidth="1"/>
    <col min="2037" max="2037" width="20.6328125" style="2" customWidth="1"/>
    <col min="2038" max="2039" width="25.6328125" style="2" customWidth="1"/>
    <col min="2040" max="2290" width="8.90625" style="2"/>
    <col min="2291" max="2291" width="5.6328125" style="2" customWidth="1"/>
    <col min="2292" max="2292" width="25.6328125" style="2" customWidth="1"/>
    <col min="2293" max="2293" width="20.6328125" style="2" customWidth="1"/>
    <col min="2294" max="2295" width="25.6328125" style="2" customWidth="1"/>
    <col min="2296" max="2546" width="8.90625" style="2"/>
    <col min="2547" max="2547" width="5.6328125" style="2" customWidth="1"/>
    <col min="2548" max="2548" width="25.6328125" style="2" customWidth="1"/>
    <col min="2549" max="2549" width="20.6328125" style="2" customWidth="1"/>
    <col min="2550" max="2551" width="25.6328125" style="2" customWidth="1"/>
    <col min="2552" max="2802" width="8.90625" style="2"/>
    <col min="2803" max="2803" width="5.6328125" style="2" customWidth="1"/>
    <col min="2804" max="2804" width="25.6328125" style="2" customWidth="1"/>
    <col min="2805" max="2805" width="20.6328125" style="2" customWidth="1"/>
    <col min="2806" max="2807" width="25.6328125" style="2" customWidth="1"/>
    <col min="2808" max="3058" width="8.90625" style="2"/>
    <col min="3059" max="3059" width="5.6328125" style="2" customWidth="1"/>
    <col min="3060" max="3060" width="25.6328125" style="2" customWidth="1"/>
    <col min="3061" max="3061" width="20.6328125" style="2" customWidth="1"/>
    <col min="3062" max="3063" width="25.6328125" style="2" customWidth="1"/>
    <col min="3064" max="3314" width="8.90625" style="2"/>
    <col min="3315" max="3315" width="5.6328125" style="2" customWidth="1"/>
    <col min="3316" max="3316" width="25.6328125" style="2" customWidth="1"/>
    <col min="3317" max="3317" width="20.6328125" style="2" customWidth="1"/>
    <col min="3318" max="3319" width="25.6328125" style="2" customWidth="1"/>
    <col min="3320" max="3570" width="8.90625" style="2"/>
    <col min="3571" max="3571" width="5.6328125" style="2" customWidth="1"/>
    <col min="3572" max="3572" width="25.6328125" style="2" customWidth="1"/>
    <col min="3573" max="3573" width="20.6328125" style="2" customWidth="1"/>
    <col min="3574" max="3575" width="25.6328125" style="2" customWidth="1"/>
    <col min="3576" max="3826" width="8.90625" style="2"/>
    <col min="3827" max="3827" width="5.6328125" style="2" customWidth="1"/>
    <col min="3828" max="3828" width="25.6328125" style="2" customWidth="1"/>
    <col min="3829" max="3829" width="20.6328125" style="2" customWidth="1"/>
    <col min="3830" max="3831" width="25.6328125" style="2" customWidth="1"/>
    <col min="3832" max="4082" width="8.90625" style="2"/>
    <col min="4083" max="4083" width="5.6328125" style="2" customWidth="1"/>
    <col min="4084" max="4084" width="25.6328125" style="2" customWidth="1"/>
    <col min="4085" max="4085" width="20.6328125" style="2" customWidth="1"/>
    <col min="4086" max="4087" width="25.6328125" style="2" customWidth="1"/>
    <col min="4088" max="4338" width="8.90625" style="2"/>
    <col min="4339" max="4339" width="5.6328125" style="2" customWidth="1"/>
    <col min="4340" max="4340" width="25.6328125" style="2" customWidth="1"/>
    <col min="4341" max="4341" width="20.6328125" style="2" customWidth="1"/>
    <col min="4342" max="4343" width="25.6328125" style="2" customWidth="1"/>
    <col min="4344" max="4594" width="8.90625" style="2"/>
    <col min="4595" max="4595" width="5.6328125" style="2" customWidth="1"/>
    <col min="4596" max="4596" width="25.6328125" style="2" customWidth="1"/>
    <col min="4597" max="4597" width="20.6328125" style="2" customWidth="1"/>
    <col min="4598" max="4599" width="25.6328125" style="2" customWidth="1"/>
    <col min="4600" max="4850" width="8.90625" style="2"/>
    <col min="4851" max="4851" width="5.6328125" style="2" customWidth="1"/>
    <col min="4852" max="4852" width="25.6328125" style="2" customWidth="1"/>
    <col min="4853" max="4853" width="20.6328125" style="2" customWidth="1"/>
    <col min="4854" max="4855" width="25.6328125" style="2" customWidth="1"/>
    <col min="4856" max="5106" width="8.90625" style="2"/>
    <col min="5107" max="5107" width="5.6328125" style="2" customWidth="1"/>
    <col min="5108" max="5108" width="25.6328125" style="2" customWidth="1"/>
    <col min="5109" max="5109" width="20.6328125" style="2" customWidth="1"/>
    <col min="5110" max="5111" width="25.6328125" style="2" customWidth="1"/>
    <col min="5112" max="5362" width="8.90625" style="2"/>
    <col min="5363" max="5363" width="5.6328125" style="2" customWidth="1"/>
    <col min="5364" max="5364" width="25.6328125" style="2" customWidth="1"/>
    <col min="5365" max="5365" width="20.6328125" style="2" customWidth="1"/>
    <col min="5366" max="5367" width="25.6328125" style="2" customWidth="1"/>
    <col min="5368" max="5618" width="8.90625" style="2"/>
    <col min="5619" max="5619" width="5.6328125" style="2" customWidth="1"/>
    <col min="5620" max="5620" width="25.6328125" style="2" customWidth="1"/>
    <col min="5621" max="5621" width="20.6328125" style="2" customWidth="1"/>
    <col min="5622" max="5623" width="25.6328125" style="2" customWidth="1"/>
    <col min="5624" max="5874" width="8.90625" style="2"/>
    <col min="5875" max="5875" width="5.6328125" style="2" customWidth="1"/>
    <col min="5876" max="5876" width="25.6328125" style="2" customWidth="1"/>
    <col min="5877" max="5877" width="20.6328125" style="2" customWidth="1"/>
    <col min="5878" max="5879" width="25.6328125" style="2" customWidth="1"/>
    <col min="5880" max="6130" width="8.90625" style="2"/>
    <col min="6131" max="6131" width="5.6328125" style="2" customWidth="1"/>
    <col min="6132" max="6132" width="25.6328125" style="2" customWidth="1"/>
    <col min="6133" max="6133" width="20.6328125" style="2" customWidth="1"/>
    <col min="6134" max="6135" width="25.6328125" style="2" customWidth="1"/>
    <col min="6136" max="6386" width="8.90625" style="2"/>
    <col min="6387" max="6387" width="5.6328125" style="2" customWidth="1"/>
    <col min="6388" max="6388" width="25.6328125" style="2" customWidth="1"/>
    <col min="6389" max="6389" width="20.6328125" style="2" customWidth="1"/>
    <col min="6390" max="6391" width="25.6328125" style="2" customWidth="1"/>
    <col min="6392" max="6642" width="8.90625" style="2"/>
    <col min="6643" max="6643" width="5.6328125" style="2" customWidth="1"/>
    <col min="6644" max="6644" width="25.6328125" style="2" customWidth="1"/>
    <col min="6645" max="6645" width="20.6328125" style="2" customWidth="1"/>
    <col min="6646" max="6647" width="25.6328125" style="2" customWidth="1"/>
    <col min="6648" max="6898" width="8.90625" style="2"/>
    <col min="6899" max="6899" width="5.6328125" style="2" customWidth="1"/>
    <col min="6900" max="6900" width="25.6328125" style="2" customWidth="1"/>
    <col min="6901" max="6901" width="20.6328125" style="2" customWidth="1"/>
    <col min="6902" max="6903" width="25.6328125" style="2" customWidth="1"/>
    <col min="6904" max="7154" width="8.90625" style="2"/>
    <col min="7155" max="7155" width="5.6328125" style="2" customWidth="1"/>
    <col min="7156" max="7156" width="25.6328125" style="2" customWidth="1"/>
    <col min="7157" max="7157" width="20.6328125" style="2" customWidth="1"/>
    <col min="7158" max="7159" width="25.6328125" style="2" customWidth="1"/>
    <col min="7160" max="7410" width="8.90625" style="2"/>
    <col min="7411" max="7411" width="5.6328125" style="2" customWidth="1"/>
    <col min="7412" max="7412" width="25.6328125" style="2" customWidth="1"/>
    <col min="7413" max="7413" width="20.6328125" style="2" customWidth="1"/>
    <col min="7414" max="7415" width="25.6328125" style="2" customWidth="1"/>
    <col min="7416" max="7666" width="8.90625" style="2"/>
    <col min="7667" max="7667" width="5.6328125" style="2" customWidth="1"/>
    <col min="7668" max="7668" width="25.6328125" style="2" customWidth="1"/>
    <col min="7669" max="7669" width="20.6328125" style="2" customWidth="1"/>
    <col min="7670" max="7671" width="25.6328125" style="2" customWidth="1"/>
    <col min="7672" max="7922" width="8.90625" style="2"/>
    <col min="7923" max="7923" width="5.6328125" style="2" customWidth="1"/>
    <col min="7924" max="7924" width="25.6328125" style="2" customWidth="1"/>
    <col min="7925" max="7925" width="20.6328125" style="2" customWidth="1"/>
    <col min="7926" max="7927" width="25.6328125" style="2" customWidth="1"/>
    <col min="7928" max="8178" width="8.90625" style="2"/>
    <col min="8179" max="8179" width="5.6328125" style="2" customWidth="1"/>
    <col min="8180" max="8180" width="25.6328125" style="2" customWidth="1"/>
    <col min="8181" max="8181" width="20.6328125" style="2" customWidth="1"/>
    <col min="8182" max="8183" width="25.6328125" style="2" customWidth="1"/>
    <col min="8184" max="8434" width="8.90625" style="2"/>
    <col min="8435" max="8435" width="5.6328125" style="2" customWidth="1"/>
    <col min="8436" max="8436" width="25.6328125" style="2" customWidth="1"/>
    <col min="8437" max="8437" width="20.6328125" style="2" customWidth="1"/>
    <col min="8438" max="8439" width="25.6328125" style="2" customWidth="1"/>
    <col min="8440" max="8690" width="8.90625" style="2"/>
    <col min="8691" max="8691" width="5.6328125" style="2" customWidth="1"/>
    <col min="8692" max="8692" width="25.6328125" style="2" customWidth="1"/>
    <col min="8693" max="8693" width="20.6328125" style="2" customWidth="1"/>
    <col min="8694" max="8695" width="25.6328125" style="2" customWidth="1"/>
    <col min="8696" max="8946" width="8.90625" style="2"/>
    <col min="8947" max="8947" width="5.6328125" style="2" customWidth="1"/>
    <col min="8948" max="8948" width="25.6328125" style="2" customWidth="1"/>
    <col min="8949" max="8949" width="20.6328125" style="2" customWidth="1"/>
    <col min="8950" max="8951" width="25.6328125" style="2" customWidth="1"/>
    <col min="8952" max="9202" width="8.90625" style="2"/>
    <col min="9203" max="9203" width="5.6328125" style="2" customWidth="1"/>
    <col min="9204" max="9204" width="25.6328125" style="2" customWidth="1"/>
    <col min="9205" max="9205" width="20.6328125" style="2" customWidth="1"/>
    <col min="9206" max="9207" width="25.6328125" style="2" customWidth="1"/>
    <col min="9208" max="9458" width="8.90625" style="2"/>
    <col min="9459" max="9459" width="5.6328125" style="2" customWidth="1"/>
    <col min="9460" max="9460" width="25.6328125" style="2" customWidth="1"/>
    <col min="9461" max="9461" width="20.6328125" style="2" customWidth="1"/>
    <col min="9462" max="9463" width="25.6328125" style="2" customWidth="1"/>
    <col min="9464" max="9714" width="8.90625" style="2"/>
    <col min="9715" max="9715" width="5.6328125" style="2" customWidth="1"/>
    <col min="9716" max="9716" width="25.6328125" style="2" customWidth="1"/>
    <col min="9717" max="9717" width="20.6328125" style="2" customWidth="1"/>
    <col min="9718" max="9719" width="25.6328125" style="2" customWidth="1"/>
    <col min="9720" max="9970" width="8.90625" style="2"/>
    <col min="9971" max="9971" width="5.6328125" style="2" customWidth="1"/>
    <col min="9972" max="9972" width="25.6328125" style="2" customWidth="1"/>
    <col min="9973" max="9973" width="20.6328125" style="2" customWidth="1"/>
    <col min="9974" max="9975" width="25.6328125" style="2" customWidth="1"/>
    <col min="9976" max="10226" width="8.90625" style="2"/>
    <col min="10227" max="10227" width="5.6328125" style="2" customWidth="1"/>
    <col min="10228" max="10228" width="25.6328125" style="2" customWidth="1"/>
    <col min="10229" max="10229" width="20.6328125" style="2" customWidth="1"/>
    <col min="10230" max="10231" width="25.6328125" style="2" customWidth="1"/>
    <col min="10232" max="10482" width="8.90625" style="2"/>
    <col min="10483" max="10483" width="5.6328125" style="2" customWidth="1"/>
    <col min="10484" max="10484" width="25.6328125" style="2" customWidth="1"/>
    <col min="10485" max="10485" width="20.6328125" style="2" customWidth="1"/>
    <col min="10486" max="10487" width="25.6328125" style="2" customWidth="1"/>
    <col min="10488" max="10738" width="8.90625" style="2"/>
    <col min="10739" max="10739" width="5.6328125" style="2" customWidth="1"/>
    <col min="10740" max="10740" width="25.6328125" style="2" customWidth="1"/>
    <col min="10741" max="10741" width="20.6328125" style="2" customWidth="1"/>
    <col min="10742" max="10743" width="25.6328125" style="2" customWidth="1"/>
    <col min="10744" max="10994" width="8.90625" style="2"/>
    <col min="10995" max="10995" width="5.6328125" style="2" customWidth="1"/>
    <col min="10996" max="10996" width="25.6328125" style="2" customWidth="1"/>
    <col min="10997" max="10997" width="20.6328125" style="2" customWidth="1"/>
    <col min="10998" max="10999" width="25.6328125" style="2" customWidth="1"/>
    <col min="11000" max="11250" width="8.90625" style="2"/>
    <col min="11251" max="11251" width="5.6328125" style="2" customWidth="1"/>
    <col min="11252" max="11252" width="25.6328125" style="2" customWidth="1"/>
    <col min="11253" max="11253" width="20.6328125" style="2" customWidth="1"/>
    <col min="11254" max="11255" width="25.6328125" style="2" customWidth="1"/>
    <col min="11256" max="11506" width="8.90625" style="2"/>
    <col min="11507" max="11507" width="5.6328125" style="2" customWidth="1"/>
    <col min="11508" max="11508" width="25.6328125" style="2" customWidth="1"/>
    <col min="11509" max="11509" width="20.6328125" style="2" customWidth="1"/>
    <col min="11510" max="11511" width="25.6328125" style="2" customWidth="1"/>
    <col min="11512" max="11762" width="8.90625" style="2"/>
    <col min="11763" max="11763" width="5.6328125" style="2" customWidth="1"/>
    <col min="11764" max="11764" width="25.6328125" style="2" customWidth="1"/>
    <col min="11765" max="11765" width="20.6328125" style="2" customWidth="1"/>
    <col min="11766" max="11767" width="25.6328125" style="2" customWidth="1"/>
    <col min="11768" max="12018" width="8.90625" style="2"/>
    <col min="12019" max="12019" width="5.6328125" style="2" customWidth="1"/>
    <col min="12020" max="12020" width="25.6328125" style="2" customWidth="1"/>
    <col min="12021" max="12021" width="20.6328125" style="2" customWidth="1"/>
    <col min="12022" max="12023" width="25.6328125" style="2" customWidth="1"/>
    <col min="12024" max="12274" width="8.90625" style="2"/>
    <col min="12275" max="12275" width="5.6328125" style="2" customWidth="1"/>
    <col min="12276" max="12276" width="25.6328125" style="2" customWidth="1"/>
    <col min="12277" max="12277" width="20.6328125" style="2" customWidth="1"/>
    <col min="12278" max="12279" width="25.6328125" style="2" customWidth="1"/>
    <col min="12280" max="12530" width="8.90625" style="2"/>
    <col min="12531" max="12531" width="5.6328125" style="2" customWidth="1"/>
    <col min="12532" max="12532" width="25.6328125" style="2" customWidth="1"/>
    <col min="12533" max="12533" width="20.6328125" style="2" customWidth="1"/>
    <col min="12534" max="12535" width="25.6328125" style="2" customWidth="1"/>
    <col min="12536" max="12786" width="8.90625" style="2"/>
    <col min="12787" max="12787" width="5.6328125" style="2" customWidth="1"/>
    <col min="12788" max="12788" width="25.6328125" style="2" customWidth="1"/>
    <col min="12789" max="12789" width="20.6328125" style="2" customWidth="1"/>
    <col min="12790" max="12791" width="25.6328125" style="2" customWidth="1"/>
    <col min="12792" max="13042" width="8.90625" style="2"/>
    <col min="13043" max="13043" width="5.6328125" style="2" customWidth="1"/>
    <col min="13044" max="13044" width="25.6328125" style="2" customWidth="1"/>
    <col min="13045" max="13045" width="20.6328125" style="2" customWidth="1"/>
    <col min="13046" max="13047" width="25.6328125" style="2" customWidth="1"/>
    <col min="13048" max="13298" width="8.90625" style="2"/>
    <col min="13299" max="13299" width="5.6328125" style="2" customWidth="1"/>
    <col min="13300" max="13300" width="25.6328125" style="2" customWidth="1"/>
    <col min="13301" max="13301" width="20.6328125" style="2" customWidth="1"/>
    <col min="13302" max="13303" width="25.6328125" style="2" customWidth="1"/>
    <col min="13304" max="13554" width="8.90625" style="2"/>
    <col min="13555" max="13555" width="5.6328125" style="2" customWidth="1"/>
    <col min="13556" max="13556" width="25.6328125" style="2" customWidth="1"/>
    <col min="13557" max="13557" width="20.6328125" style="2" customWidth="1"/>
    <col min="13558" max="13559" width="25.6328125" style="2" customWidth="1"/>
    <col min="13560" max="13810" width="8.90625" style="2"/>
    <col min="13811" max="13811" width="5.6328125" style="2" customWidth="1"/>
    <col min="13812" max="13812" width="25.6328125" style="2" customWidth="1"/>
    <col min="13813" max="13813" width="20.6328125" style="2" customWidth="1"/>
    <col min="13814" max="13815" width="25.6328125" style="2" customWidth="1"/>
    <col min="13816" max="14066" width="8.90625" style="2"/>
    <col min="14067" max="14067" width="5.6328125" style="2" customWidth="1"/>
    <col min="14068" max="14068" width="25.6328125" style="2" customWidth="1"/>
    <col min="14069" max="14069" width="20.6328125" style="2" customWidth="1"/>
    <col min="14070" max="14071" width="25.6328125" style="2" customWidth="1"/>
    <col min="14072" max="14322" width="8.90625" style="2"/>
    <col min="14323" max="14323" width="5.6328125" style="2" customWidth="1"/>
    <col min="14324" max="14324" width="25.6328125" style="2" customWidth="1"/>
    <col min="14325" max="14325" width="20.6328125" style="2" customWidth="1"/>
    <col min="14326" max="14327" width="25.6328125" style="2" customWidth="1"/>
    <col min="14328" max="14578" width="8.90625" style="2"/>
    <col min="14579" max="14579" width="5.6328125" style="2" customWidth="1"/>
    <col min="14580" max="14580" width="25.6328125" style="2" customWidth="1"/>
    <col min="14581" max="14581" width="20.6328125" style="2" customWidth="1"/>
    <col min="14582" max="14583" width="25.6328125" style="2" customWidth="1"/>
    <col min="14584" max="14834" width="8.90625" style="2"/>
    <col min="14835" max="14835" width="5.6328125" style="2" customWidth="1"/>
    <col min="14836" max="14836" width="25.6328125" style="2" customWidth="1"/>
    <col min="14837" max="14837" width="20.6328125" style="2" customWidth="1"/>
    <col min="14838" max="14839" width="25.6328125" style="2" customWidth="1"/>
    <col min="14840" max="15090" width="8.90625" style="2"/>
    <col min="15091" max="15091" width="5.6328125" style="2" customWidth="1"/>
    <col min="15092" max="15092" width="25.6328125" style="2" customWidth="1"/>
    <col min="15093" max="15093" width="20.6328125" style="2" customWidth="1"/>
    <col min="15094" max="15095" width="25.6328125" style="2" customWidth="1"/>
    <col min="15096" max="15346" width="8.90625" style="2"/>
    <col min="15347" max="15347" width="5.6328125" style="2" customWidth="1"/>
    <col min="15348" max="15348" width="25.6328125" style="2" customWidth="1"/>
    <col min="15349" max="15349" width="20.6328125" style="2" customWidth="1"/>
    <col min="15350" max="15351" width="25.6328125" style="2" customWidth="1"/>
    <col min="15352" max="15602" width="8.90625" style="2"/>
    <col min="15603" max="15603" width="5.6328125" style="2" customWidth="1"/>
    <col min="15604" max="15604" width="25.6328125" style="2" customWidth="1"/>
    <col min="15605" max="15605" width="20.6328125" style="2" customWidth="1"/>
    <col min="15606" max="15607" width="25.6328125" style="2" customWidth="1"/>
    <col min="15608" max="15858" width="8.90625" style="2"/>
    <col min="15859" max="15859" width="5.6328125" style="2" customWidth="1"/>
    <col min="15860" max="15860" width="25.6328125" style="2" customWidth="1"/>
    <col min="15861" max="15861" width="20.6328125" style="2" customWidth="1"/>
    <col min="15862" max="15863" width="25.6328125" style="2" customWidth="1"/>
    <col min="15864" max="16114" width="8.90625" style="2"/>
    <col min="16115" max="16115" width="5.6328125" style="2" customWidth="1"/>
    <col min="16116" max="16116" width="25.6328125" style="2" customWidth="1"/>
    <col min="16117" max="16117" width="20.6328125" style="2" customWidth="1"/>
    <col min="16118" max="16119" width="25.6328125" style="2" customWidth="1"/>
    <col min="16120" max="16384" width="8.90625" style="2"/>
  </cols>
  <sheetData>
    <row r="1" spans="1:6" ht="15" customHeight="1" x14ac:dyDescent="0.25"/>
    <row r="2" spans="1:6" ht="85.25" customHeight="1" x14ac:dyDescent="0.25"/>
    <row r="3" spans="1:6" ht="16" customHeight="1" x14ac:dyDescent="0.25">
      <c r="C3" s="117" t="s">
        <v>52</v>
      </c>
      <c r="D3" s="117"/>
    </row>
    <row r="4" spans="1:6" ht="16" customHeight="1" x14ac:dyDescent="0.25">
      <c r="C4" s="117"/>
      <c r="D4" s="117"/>
    </row>
    <row r="5" spans="1:6" ht="16" customHeight="1" x14ac:dyDescent="0.25"/>
    <row r="6" spans="1:6" ht="20" customHeight="1" x14ac:dyDescent="0.25">
      <c r="C6" s="29" t="s">
        <v>41</v>
      </c>
      <c r="D6" s="28">
        <v>25</v>
      </c>
    </row>
    <row r="7" spans="1:6" ht="20" customHeight="1" x14ac:dyDescent="0.35">
      <c r="A7" s="27"/>
      <c r="B7" s="27"/>
      <c r="C7" s="30" t="s">
        <v>42</v>
      </c>
      <c r="D7" s="115">
        <v>40</v>
      </c>
    </row>
    <row r="8" spans="1:6" ht="20" customHeight="1" x14ac:dyDescent="0.35">
      <c r="A8" s="27"/>
      <c r="B8" s="27"/>
      <c r="C8" s="31" t="s">
        <v>37</v>
      </c>
      <c r="D8" s="116">
        <v>7.0000000000000007E-2</v>
      </c>
    </row>
    <row r="9" spans="1:6" ht="20" customHeight="1" x14ac:dyDescent="0.35">
      <c r="A9" s="27"/>
      <c r="B9" s="27"/>
      <c r="C9" s="30" t="s">
        <v>46</v>
      </c>
      <c r="D9" s="26">
        <v>3000</v>
      </c>
    </row>
    <row r="10" spans="1:6" ht="20" customHeight="1" x14ac:dyDescent="0.3">
      <c r="A10" s="27"/>
      <c r="B10" s="27"/>
      <c r="D10" s="27"/>
    </row>
    <row r="11" spans="1:6" ht="25" customHeight="1" x14ac:dyDescent="0.3">
      <c r="A11" s="27"/>
      <c r="B11" s="27"/>
      <c r="C11" s="32" t="s">
        <v>47</v>
      </c>
      <c r="D11" s="33">
        <f>D9</f>
        <v>3000</v>
      </c>
    </row>
    <row r="12" spans="1:6" ht="16" customHeight="1" x14ac:dyDescent="0.45">
      <c r="A12" s="27"/>
      <c r="B12" s="27"/>
      <c r="C12" s="34"/>
      <c r="D12" s="35"/>
    </row>
    <row r="13" spans="1:6" ht="25" customHeight="1" x14ac:dyDescent="0.3">
      <c r="A13" s="27"/>
      <c r="B13" s="27"/>
      <c r="C13" s="36" t="s">
        <v>65</v>
      </c>
      <c r="D13" s="37">
        <f>Calculations!AD11/'Buy or Raise Replacements'!D6</f>
        <v>2692.8441000000003</v>
      </c>
    </row>
    <row r="14" spans="1:6" ht="16" customHeight="1" x14ac:dyDescent="0.3">
      <c r="A14" s="27"/>
      <c r="B14" s="27"/>
      <c r="C14" s="27"/>
      <c r="D14" s="27"/>
    </row>
    <row r="15" spans="1:6" ht="16" customHeight="1" x14ac:dyDescent="0.25">
      <c r="C15" s="118" t="s">
        <v>8</v>
      </c>
      <c r="D15" s="118"/>
      <c r="E15" s="38"/>
      <c r="F15" s="38"/>
    </row>
    <row r="16" spans="1:6" ht="16" customHeight="1" x14ac:dyDescent="0.25">
      <c r="C16" s="118" t="s">
        <v>9</v>
      </c>
      <c r="D16" s="118"/>
      <c r="E16" s="38"/>
      <c r="F16" s="38"/>
    </row>
    <row r="17" spans="3:4" ht="16" customHeight="1" x14ac:dyDescent="0.25">
      <c r="C17" s="39"/>
      <c r="D17" s="39"/>
    </row>
    <row r="18" spans="3:4" ht="16" customHeight="1" x14ac:dyDescent="0.35">
      <c r="C18" s="40" t="s">
        <v>50</v>
      </c>
    </row>
    <row r="19" spans="3:4" ht="16" customHeight="1" x14ac:dyDescent="0.35">
      <c r="C19" s="40" t="s">
        <v>51</v>
      </c>
    </row>
  </sheetData>
  <sheetProtection algorithmName="SHA-512" hashValue="zVnw4wISm6RamxKxRNhkL+u8adt2apQbMlRfX0zOdtyaByX35if7+Zq5M+oVNyEc84MVp2icKx6Rh09sCti1QQ==" saltValue="P02SoOLaez5aTs1Krm3mtw==" spinCount="100000" sheet="1" objects="1" scenarios="1"/>
  <mergeCells count="3">
    <mergeCell ref="C3:D4"/>
    <mergeCell ref="C15:D15"/>
    <mergeCell ref="C16:D16"/>
  </mergeCells>
  <printOptions horizontalCentered="1"/>
  <pageMargins left="0.75" right="0.75" top="1" bottom="1" header="0" footer="0"/>
  <pageSetup scale="98" orientation="portrait"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A2B7D-CEF5-4884-BAF5-0369E9A19425}">
  <sheetPr>
    <pageSetUpPr fitToPage="1"/>
  </sheetPr>
  <dimension ref="B1:AD36"/>
  <sheetViews>
    <sheetView showGridLines="0" showRowColHeaders="0" zoomScaleNormal="100" workbookViewId="0"/>
  </sheetViews>
  <sheetFormatPr defaultColWidth="8.90625" defaultRowHeight="14.5" x14ac:dyDescent="0.35"/>
  <cols>
    <col min="1" max="1" width="2.6328125" style="4" customWidth="1"/>
    <col min="2" max="2" width="0.90625" style="4" customWidth="1"/>
    <col min="3" max="3" width="32.81640625" style="4" customWidth="1"/>
    <col min="4" max="6" width="10.81640625" style="4" customWidth="1"/>
    <col min="7" max="7" width="0.90625" style="4" customWidth="1"/>
    <col min="8" max="8" width="2.6328125" style="4" customWidth="1"/>
    <col min="9" max="9" width="0.90625" style="4" customWidth="1"/>
    <col min="10" max="10" width="15.81640625" style="4" customWidth="1"/>
    <col min="11" max="11" width="10.81640625" style="4" customWidth="1"/>
    <col min="12" max="12" width="0.90625" style="4" customWidth="1"/>
    <col min="13" max="13" width="12.81640625" style="4" customWidth="1"/>
    <col min="14" max="14" width="0.90625" style="4" customWidth="1"/>
    <col min="15" max="15" width="12.81640625" style="4" customWidth="1"/>
    <col min="16" max="16" width="0.90625" style="4" customWidth="1"/>
    <col min="17" max="17" width="12.81640625" style="4" customWidth="1"/>
    <col min="18" max="18" width="0.90625" style="4" customWidth="1"/>
    <col min="19" max="20" width="12.81640625" style="4" customWidth="1"/>
    <col min="21" max="21" width="0.90625" style="4" customWidth="1"/>
    <col min="22" max="22" width="2.6328125" style="4" customWidth="1"/>
    <col min="23" max="23" width="8.90625" style="4"/>
    <col min="24" max="24" width="15.81640625" style="4" customWidth="1"/>
    <col min="25" max="26" width="8.90625" style="4"/>
    <col min="27" max="29" width="10.81640625" style="4" customWidth="1"/>
    <col min="30" max="16384" width="8.90625" style="4"/>
  </cols>
  <sheetData>
    <row r="1" spans="2:30" ht="15" customHeight="1" x14ac:dyDescent="0.35"/>
    <row r="2" spans="2:30" ht="15" customHeight="1" thickBot="1" x14ac:dyDescent="0.35">
      <c r="B2" s="2"/>
      <c r="C2" s="41" t="s">
        <v>38</v>
      </c>
      <c r="D2" s="41"/>
      <c r="E2" s="2"/>
      <c r="F2" s="2"/>
      <c r="G2" s="2"/>
      <c r="I2" s="42"/>
      <c r="J2" s="43" t="s">
        <v>12</v>
      </c>
      <c r="K2" s="43"/>
      <c r="L2" s="43"/>
      <c r="M2" s="42"/>
      <c r="N2" s="42"/>
      <c r="O2" s="42"/>
      <c r="P2" s="42"/>
      <c r="Q2" s="42"/>
      <c r="R2" s="42"/>
      <c r="S2" s="42"/>
      <c r="T2" s="42"/>
      <c r="U2" s="42"/>
    </row>
    <row r="3" spans="2:30" ht="15" customHeight="1" x14ac:dyDescent="0.35">
      <c r="B3" s="15"/>
      <c r="C3" s="44"/>
      <c r="D3" s="44"/>
      <c r="E3" s="45" t="s">
        <v>3</v>
      </c>
      <c r="F3" s="45" t="s">
        <v>3</v>
      </c>
      <c r="G3" s="46"/>
      <c r="I3" s="47"/>
      <c r="J3" s="48"/>
      <c r="K3" s="48"/>
      <c r="L3" s="48"/>
      <c r="M3" s="49" t="s">
        <v>26</v>
      </c>
      <c r="N3" s="48"/>
      <c r="O3" s="49" t="s">
        <v>24</v>
      </c>
      <c r="P3" s="48"/>
      <c r="Q3" s="49" t="s">
        <v>22</v>
      </c>
      <c r="R3" s="48"/>
      <c r="S3" s="49" t="s">
        <v>18</v>
      </c>
      <c r="T3" s="49" t="s">
        <v>18</v>
      </c>
      <c r="U3" s="50"/>
    </row>
    <row r="4" spans="2:30" ht="15" customHeight="1" thickBot="1" x14ac:dyDescent="0.4">
      <c r="B4" s="16"/>
      <c r="C4" s="51"/>
      <c r="D4" s="51"/>
      <c r="E4" s="52" t="s">
        <v>34</v>
      </c>
      <c r="F4" s="52" t="s">
        <v>4</v>
      </c>
      <c r="G4" s="53"/>
      <c r="I4" s="54"/>
      <c r="J4" s="55"/>
      <c r="K4" s="55"/>
      <c r="L4" s="55"/>
      <c r="M4" s="56" t="s">
        <v>27</v>
      </c>
      <c r="N4" s="55"/>
      <c r="O4" s="56" t="s">
        <v>25</v>
      </c>
      <c r="P4" s="55"/>
      <c r="Q4" s="56" t="s">
        <v>23</v>
      </c>
      <c r="R4" s="55"/>
      <c r="S4" s="56" t="s">
        <v>35</v>
      </c>
      <c r="T4" s="56" t="s">
        <v>19</v>
      </c>
      <c r="U4" s="57"/>
      <c r="AA4" s="13"/>
      <c r="AB4" s="114" t="s">
        <v>62</v>
      </c>
      <c r="AC4" s="114" t="s">
        <v>61</v>
      </c>
      <c r="AD4" s="114" t="s">
        <v>63</v>
      </c>
    </row>
    <row r="5" spans="2:30" ht="5" customHeight="1" x14ac:dyDescent="0.3">
      <c r="B5" s="17"/>
      <c r="C5" s="58"/>
      <c r="D5" s="58"/>
      <c r="E5" s="58"/>
      <c r="F5" s="58"/>
      <c r="G5" s="59"/>
      <c r="I5" s="54"/>
      <c r="J5" s="60"/>
      <c r="K5" s="60"/>
      <c r="L5" s="60"/>
      <c r="M5" s="60"/>
      <c r="N5" s="60"/>
      <c r="O5" s="60"/>
      <c r="P5" s="60"/>
      <c r="Q5" s="60"/>
      <c r="R5" s="60"/>
      <c r="S5" s="60"/>
      <c r="T5" s="60"/>
      <c r="U5" s="57"/>
    </row>
    <row r="6" spans="2:30" ht="15" customHeight="1" x14ac:dyDescent="0.3">
      <c r="B6" s="17"/>
      <c r="C6" s="58" t="s">
        <v>10</v>
      </c>
      <c r="D6" s="58"/>
      <c r="E6" s="108">
        <f>D7*D8</f>
        <v>1650</v>
      </c>
      <c r="F6" s="61">
        <f>'Buy or Raise Replacements'!D7*D7*D8</f>
        <v>66000</v>
      </c>
      <c r="G6" s="59"/>
      <c r="I6" s="54"/>
      <c r="J6" s="62" t="s">
        <v>17</v>
      </c>
      <c r="K6" s="62"/>
      <c r="L6" s="62"/>
      <c r="M6" s="5">
        <v>5</v>
      </c>
      <c r="N6" s="60"/>
      <c r="O6" s="6">
        <v>90</v>
      </c>
      <c r="P6" s="60"/>
      <c r="Q6" s="6">
        <v>300</v>
      </c>
      <c r="R6" s="60"/>
      <c r="S6" s="63">
        <f>M6*O6*(Q6/2000)</f>
        <v>67.5</v>
      </c>
      <c r="T6" s="64">
        <f>S6*'Buy or Raise Replacements'!$D$7</f>
        <v>2700</v>
      </c>
      <c r="U6" s="57"/>
      <c r="AA6" s="4" t="s">
        <v>60</v>
      </c>
      <c r="AB6" s="12">
        <f>F6-F9</f>
        <v>37518.75</v>
      </c>
      <c r="AC6" s="12">
        <f>F6*'Buy or Raise Replacements'!D8</f>
        <v>4620</v>
      </c>
      <c r="AD6" s="12">
        <f>SUM(AB6:AC6)</f>
        <v>42138.75</v>
      </c>
    </row>
    <row r="7" spans="2:30" ht="15" customHeight="1" x14ac:dyDescent="0.35">
      <c r="B7" s="17"/>
      <c r="C7" s="65" t="s">
        <v>0</v>
      </c>
      <c r="D7" s="1">
        <v>550</v>
      </c>
      <c r="E7" s="107"/>
      <c r="F7" s="58"/>
      <c r="G7" s="59"/>
      <c r="I7" s="54"/>
      <c r="J7" s="62" t="s">
        <v>20</v>
      </c>
      <c r="K7" s="62"/>
      <c r="L7" s="62"/>
      <c r="M7" s="5">
        <v>10</v>
      </c>
      <c r="N7" s="60"/>
      <c r="O7" s="6">
        <v>45</v>
      </c>
      <c r="P7" s="60"/>
      <c r="Q7" s="6">
        <v>300</v>
      </c>
      <c r="R7" s="60"/>
      <c r="S7" s="63">
        <f>M7*O7*(Q7/2000)</f>
        <v>67.5</v>
      </c>
      <c r="T7" s="64">
        <f>S7*'Buy or Raise Replacements'!$D$7</f>
        <v>2700</v>
      </c>
      <c r="U7" s="57"/>
      <c r="AA7" s="4" t="s">
        <v>44</v>
      </c>
      <c r="AB7" s="12">
        <f>F19+F24+F25+F26</f>
        <v>7440</v>
      </c>
      <c r="AC7" s="12">
        <f>(F19*'Buy or Raise Replacements'!D8)+((Calculations!F24+Calculations!F25+Calculations!F26)*0.5*'Buy or Raise Replacements'!D8)</f>
        <v>461.47500000000002</v>
      </c>
      <c r="AD7" s="12">
        <f t="shared" ref="AD7:AD11" si="0">SUM(AB7:AC7)</f>
        <v>7901.4750000000004</v>
      </c>
    </row>
    <row r="8" spans="2:30" ht="15" customHeight="1" x14ac:dyDescent="0.35">
      <c r="B8" s="17"/>
      <c r="C8" s="65" t="s">
        <v>40</v>
      </c>
      <c r="D8" s="3">
        <v>3</v>
      </c>
      <c r="E8" s="107"/>
      <c r="F8" s="58"/>
      <c r="G8" s="59"/>
      <c r="I8" s="54"/>
      <c r="J8" s="62" t="s">
        <v>21</v>
      </c>
      <c r="K8" s="62"/>
      <c r="L8" s="62"/>
      <c r="M8" s="5">
        <v>0</v>
      </c>
      <c r="N8" s="60"/>
      <c r="O8" s="6">
        <v>30</v>
      </c>
      <c r="P8" s="60"/>
      <c r="Q8" s="6">
        <v>180</v>
      </c>
      <c r="R8" s="60"/>
      <c r="S8" s="63">
        <f>M8*O8*(Q8/2000)</f>
        <v>0</v>
      </c>
      <c r="T8" s="64">
        <f>S8*'Buy or Raise Replacements'!$D$7</f>
        <v>0</v>
      </c>
      <c r="U8" s="57"/>
      <c r="AA8" s="4" t="s">
        <v>43</v>
      </c>
      <c r="AB8" s="12">
        <f>SUM(T6:T11)</f>
        <v>8878.5</v>
      </c>
      <c r="AC8" s="12">
        <f>SUM(T6:T11)*0.5*'Buy or Raise Replacements'!D8</f>
        <v>310.7475</v>
      </c>
      <c r="AD8" s="12">
        <f t="shared" si="0"/>
        <v>9189.2474999999995</v>
      </c>
    </row>
    <row r="9" spans="2:30" ht="15" customHeight="1" x14ac:dyDescent="0.3">
      <c r="B9" s="17"/>
      <c r="C9" s="58" t="s">
        <v>11</v>
      </c>
      <c r="D9" s="58"/>
      <c r="E9" s="108">
        <f>F9/'Buy or Raise Replacements'!D7</f>
        <v>712.03125000000011</v>
      </c>
      <c r="F9" s="61">
        <f>D10*D11*D12</f>
        <v>28481.250000000004</v>
      </c>
      <c r="G9" s="59"/>
      <c r="I9" s="54"/>
      <c r="J9" s="62" t="s">
        <v>28</v>
      </c>
      <c r="K9" s="62"/>
      <c r="L9" s="62"/>
      <c r="M9" s="5">
        <v>5</v>
      </c>
      <c r="N9" s="60"/>
      <c r="O9" s="6">
        <v>90</v>
      </c>
      <c r="P9" s="60"/>
      <c r="Q9" s="6">
        <v>350</v>
      </c>
      <c r="R9" s="60"/>
      <c r="S9" s="63">
        <f>M9*O9*(Q9/2000)</f>
        <v>78.75</v>
      </c>
      <c r="T9" s="64">
        <f>S9*'Buy or Raise Replacements'!$D$7</f>
        <v>3150</v>
      </c>
      <c r="U9" s="57"/>
      <c r="AA9" s="4" t="s">
        <v>1</v>
      </c>
      <c r="AB9" s="12">
        <f>SUM(T19:T21)</f>
        <v>6720</v>
      </c>
      <c r="AC9" s="12">
        <f>SUM(T19:T21)*0.5*'Buy or Raise Replacements'!D8</f>
        <v>235.20000000000002</v>
      </c>
      <c r="AD9" s="12">
        <f t="shared" si="0"/>
        <v>6955.2</v>
      </c>
    </row>
    <row r="10" spans="2:30" ht="15" customHeight="1" x14ac:dyDescent="0.3">
      <c r="B10" s="17"/>
      <c r="C10" s="65" t="s">
        <v>45</v>
      </c>
      <c r="D10" s="66">
        <f>'Buy or Raise Replacements'!D7-'Buy or Raise Replacements'!D6</f>
        <v>15</v>
      </c>
      <c r="E10" s="107"/>
      <c r="F10" s="58"/>
      <c r="G10" s="59"/>
      <c r="I10" s="54"/>
      <c r="J10" s="62" t="s">
        <v>29</v>
      </c>
      <c r="K10" s="62"/>
      <c r="L10" s="62"/>
      <c r="M10" s="5">
        <v>0.25</v>
      </c>
      <c r="N10" s="60"/>
      <c r="O10" s="6">
        <v>365</v>
      </c>
      <c r="P10" s="60"/>
      <c r="Q10" s="6">
        <v>180</v>
      </c>
      <c r="R10" s="60"/>
      <c r="S10" s="63">
        <f>M10*O10*(Q10/2000)</f>
        <v>8.2125000000000004</v>
      </c>
      <c r="T10" s="64">
        <f>S10*'Buy or Raise Replacements'!$D$7</f>
        <v>328.5</v>
      </c>
      <c r="U10" s="57"/>
      <c r="AA10" s="13" t="s">
        <v>13</v>
      </c>
      <c r="AB10" s="113">
        <f>SUM(T28:T30)</f>
        <v>1098</v>
      </c>
      <c r="AC10" s="113">
        <f>SUM(T28:T30)*0.5*'Buy or Raise Replacements'!D8</f>
        <v>38.430000000000007</v>
      </c>
      <c r="AD10" s="113">
        <f t="shared" si="0"/>
        <v>1136.43</v>
      </c>
    </row>
    <row r="11" spans="2:30" ht="15" customHeight="1" x14ac:dyDescent="0.35">
      <c r="B11" s="18"/>
      <c r="C11" s="65" t="s">
        <v>39</v>
      </c>
      <c r="D11" s="1">
        <v>775</v>
      </c>
      <c r="E11" s="107"/>
      <c r="F11" s="67"/>
      <c r="G11" s="68"/>
      <c r="I11" s="54"/>
      <c r="J11" s="62" t="s">
        <v>13</v>
      </c>
      <c r="K11" s="62"/>
      <c r="L11" s="62"/>
      <c r="M11" s="60"/>
      <c r="N11" s="60"/>
      <c r="O11" s="60"/>
      <c r="P11" s="60"/>
      <c r="Q11" s="60"/>
      <c r="R11" s="60"/>
      <c r="S11" s="5">
        <v>0</v>
      </c>
      <c r="T11" s="64">
        <f>S11*'Buy or Raise Replacements'!$D$7</f>
        <v>0</v>
      </c>
      <c r="U11" s="57"/>
      <c r="AB11" s="12">
        <f>SUM(AB6:AB10)</f>
        <v>61655.25</v>
      </c>
      <c r="AC11" s="12">
        <f>SUM(AC6:AC10)</f>
        <v>5665.8525000000009</v>
      </c>
      <c r="AD11" s="12">
        <f t="shared" si="0"/>
        <v>67321.102500000008</v>
      </c>
    </row>
    <row r="12" spans="2:30" ht="15" customHeight="1" x14ac:dyDescent="0.35">
      <c r="B12" s="18"/>
      <c r="C12" s="65" t="s">
        <v>40</v>
      </c>
      <c r="D12" s="3">
        <v>2.4500000000000002</v>
      </c>
      <c r="E12" s="107"/>
      <c r="F12" s="67"/>
      <c r="G12" s="68"/>
      <c r="I12" s="7"/>
      <c r="J12" s="8"/>
      <c r="K12" s="8"/>
      <c r="L12" s="8"/>
      <c r="M12" s="8"/>
      <c r="N12" s="8"/>
      <c r="O12" s="8"/>
      <c r="P12" s="8"/>
      <c r="Q12" s="8"/>
      <c r="R12" s="8"/>
      <c r="S12" s="8"/>
      <c r="T12" s="8"/>
      <c r="U12" s="9"/>
      <c r="AA12" s="4" t="s">
        <v>64</v>
      </c>
      <c r="AB12" s="12">
        <f>AB11/'Buy or Raise Replacements'!$D$6</f>
        <v>2466.21</v>
      </c>
      <c r="AC12" s="12">
        <f>AC11/'Buy or Raise Replacements'!$D$6</f>
        <v>226.63410000000005</v>
      </c>
      <c r="AD12" s="12">
        <f>AD11/'Buy or Raise Replacements'!$D$6</f>
        <v>2692.8441000000003</v>
      </c>
    </row>
    <row r="13" spans="2:30" ht="5" customHeight="1" thickBot="1" x14ac:dyDescent="0.3">
      <c r="B13" s="19"/>
      <c r="C13" s="69"/>
      <c r="D13" s="69"/>
      <c r="E13" s="69"/>
      <c r="F13" s="69"/>
      <c r="G13" s="70"/>
      <c r="I13" s="71"/>
      <c r="J13" s="72"/>
      <c r="K13" s="72"/>
      <c r="L13" s="72"/>
      <c r="M13" s="55"/>
      <c r="N13" s="55"/>
      <c r="O13" s="55"/>
      <c r="P13" s="55"/>
      <c r="Q13" s="55"/>
      <c r="R13" s="55"/>
      <c r="S13" s="55"/>
      <c r="T13" s="55"/>
      <c r="U13" s="73"/>
    </row>
    <row r="14" spans="2:30" ht="15" customHeight="1" x14ac:dyDescent="0.35"/>
    <row r="15" spans="2:30" ht="15" customHeight="1" thickBot="1" x14ac:dyDescent="0.4">
      <c r="C15" s="76" t="s">
        <v>30</v>
      </c>
      <c r="D15" s="74"/>
      <c r="E15" s="2"/>
      <c r="F15" s="75"/>
      <c r="G15" s="27"/>
      <c r="I15" s="42"/>
      <c r="J15" s="43" t="s">
        <v>53</v>
      </c>
      <c r="K15" s="43"/>
      <c r="L15" s="43"/>
      <c r="M15" s="42"/>
      <c r="N15" s="42"/>
      <c r="O15" s="42"/>
      <c r="P15" s="42"/>
      <c r="Q15" s="42"/>
      <c r="R15" s="42"/>
      <c r="S15" s="42"/>
      <c r="T15" s="42"/>
      <c r="U15" s="42"/>
    </row>
    <row r="16" spans="2:30" ht="15" customHeight="1" x14ac:dyDescent="0.35">
      <c r="B16" s="80"/>
      <c r="C16" s="81"/>
      <c r="D16" s="106"/>
      <c r="E16" s="82" t="s">
        <v>3</v>
      </c>
      <c r="F16" s="82" t="s">
        <v>3</v>
      </c>
      <c r="G16" s="83"/>
      <c r="I16" s="47"/>
      <c r="J16" s="48"/>
      <c r="K16" s="119" t="s">
        <v>14</v>
      </c>
      <c r="L16" s="119"/>
      <c r="M16" s="119"/>
      <c r="N16" s="48"/>
      <c r="O16" s="119" t="s">
        <v>16</v>
      </c>
      <c r="P16" s="119"/>
      <c r="Q16" s="119"/>
      <c r="R16" s="48"/>
      <c r="S16" s="49" t="s">
        <v>18</v>
      </c>
      <c r="T16" s="49" t="s">
        <v>18</v>
      </c>
      <c r="U16" s="50"/>
    </row>
    <row r="17" spans="2:21" ht="15" customHeight="1" thickBot="1" x14ac:dyDescent="0.4">
      <c r="B17" s="87"/>
      <c r="C17" s="88"/>
      <c r="D17" s="105"/>
      <c r="E17" s="89" t="s">
        <v>34</v>
      </c>
      <c r="F17" s="89" t="s">
        <v>4</v>
      </c>
      <c r="G17" s="90"/>
      <c r="I17" s="54"/>
      <c r="J17" s="55"/>
      <c r="K17" s="55" t="s">
        <v>15</v>
      </c>
      <c r="L17" s="55"/>
      <c r="M17" s="56" t="s">
        <v>54</v>
      </c>
      <c r="N17" s="55"/>
      <c r="O17" s="56" t="s">
        <v>55</v>
      </c>
      <c r="P17" s="55"/>
      <c r="Q17" s="56" t="s">
        <v>56</v>
      </c>
      <c r="R17" s="55"/>
      <c r="S17" s="56" t="s">
        <v>35</v>
      </c>
      <c r="T17" s="56" t="s">
        <v>19</v>
      </c>
      <c r="U17" s="57"/>
    </row>
    <row r="18" spans="2:21" ht="5" customHeight="1" x14ac:dyDescent="0.35">
      <c r="B18" s="87"/>
      <c r="C18" s="92"/>
      <c r="D18" s="104"/>
      <c r="E18" s="92"/>
      <c r="F18" s="92"/>
      <c r="G18" s="90"/>
      <c r="I18" s="54"/>
      <c r="J18" s="60"/>
      <c r="K18" s="60"/>
      <c r="L18" s="60"/>
      <c r="M18" s="60"/>
      <c r="N18" s="60"/>
      <c r="O18" s="60"/>
      <c r="P18" s="60"/>
      <c r="Q18" s="60"/>
      <c r="R18" s="60"/>
      <c r="S18" s="60"/>
      <c r="T18" s="60"/>
      <c r="U18" s="57"/>
    </row>
    <row r="19" spans="2:21" ht="15" customHeight="1" x14ac:dyDescent="0.35">
      <c r="B19" s="87"/>
      <c r="C19" s="92" t="s">
        <v>33</v>
      </c>
      <c r="D19" s="104"/>
      <c r="E19" s="95">
        <f>F19/'Buy or Raise Replacements'!$D$7</f>
        <v>143.625</v>
      </c>
      <c r="F19" s="94">
        <f>((D20*D21)/D22)+(D24*D20)+(D25*D20)</f>
        <v>5745</v>
      </c>
      <c r="G19" s="90"/>
      <c r="I19" s="54"/>
      <c r="J19" s="62" t="s">
        <v>57</v>
      </c>
      <c r="K19" s="5">
        <v>0</v>
      </c>
      <c r="L19" s="62"/>
      <c r="M19" s="5">
        <v>7</v>
      </c>
      <c r="N19" s="60"/>
      <c r="O19" s="6">
        <v>0</v>
      </c>
      <c r="P19" s="60"/>
      <c r="Q19" s="6">
        <v>24</v>
      </c>
      <c r="R19" s="60"/>
      <c r="S19" s="63">
        <f>(K19*O19)+(M19*Q19)</f>
        <v>168</v>
      </c>
      <c r="T19" s="64">
        <f>S19*'Buy or Raise Replacements'!$D$7</f>
        <v>6720</v>
      </c>
      <c r="U19" s="57"/>
    </row>
    <row r="20" spans="2:21" ht="15" customHeight="1" x14ac:dyDescent="0.35">
      <c r="B20" s="87"/>
      <c r="C20" s="96" t="s">
        <v>31</v>
      </c>
      <c r="D20" s="10">
        <v>3</v>
      </c>
      <c r="E20" s="92"/>
      <c r="F20" s="92"/>
      <c r="G20" s="90"/>
      <c r="I20" s="54"/>
      <c r="J20" s="62" t="s">
        <v>58</v>
      </c>
      <c r="K20" s="5">
        <v>0</v>
      </c>
      <c r="L20" s="62"/>
      <c r="M20" s="5">
        <v>0</v>
      </c>
      <c r="N20" s="60"/>
      <c r="O20" s="6">
        <v>0</v>
      </c>
      <c r="P20" s="60"/>
      <c r="Q20" s="6">
        <v>0</v>
      </c>
      <c r="R20" s="60"/>
      <c r="S20" s="63">
        <f t="shared" ref="S20:S21" si="1">(K20*O20)+(M20*Q20)</f>
        <v>0</v>
      </c>
      <c r="T20" s="64">
        <f>S20*'Buy or Raise Replacements'!$D$7</f>
        <v>0</v>
      </c>
      <c r="U20" s="57"/>
    </row>
    <row r="21" spans="2:21" ht="15" customHeight="1" x14ac:dyDescent="0.35">
      <c r="B21" s="97"/>
      <c r="C21" s="96" t="s">
        <v>32</v>
      </c>
      <c r="D21" s="11">
        <v>5400</v>
      </c>
      <c r="E21" s="92"/>
      <c r="F21" s="92"/>
      <c r="G21" s="98"/>
      <c r="I21" s="54"/>
      <c r="J21" s="62" t="s">
        <v>59</v>
      </c>
      <c r="K21" s="5">
        <v>0</v>
      </c>
      <c r="L21" s="62"/>
      <c r="M21" s="5">
        <v>0</v>
      </c>
      <c r="N21" s="60"/>
      <c r="O21" s="6">
        <v>0</v>
      </c>
      <c r="P21" s="60"/>
      <c r="Q21" s="6">
        <v>0</v>
      </c>
      <c r="R21" s="60"/>
      <c r="S21" s="63">
        <f t="shared" si="1"/>
        <v>0</v>
      </c>
      <c r="T21" s="64">
        <f>S21*'Buy or Raise Replacements'!$D$7</f>
        <v>0</v>
      </c>
      <c r="U21" s="57"/>
    </row>
    <row r="22" spans="2:21" ht="15" customHeight="1" thickBot="1" x14ac:dyDescent="0.4">
      <c r="B22" s="87"/>
      <c r="C22" s="96" t="s">
        <v>5</v>
      </c>
      <c r="D22" s="10">
        <v>4</v>
      </c>
      <c r="E22" s="92"/>
      <c r="F22" s="92"/>
      <c r="G22" s="90"/>
      <c r="I22" s="71"/>
      <c r="J22" s="72"/>
      <c r="K22" s="72"/>
      <c r="L22" s="72"/>
      <c r="M22" s="55"/>
      <c r="N22" s="55"/>
      <c r="O22" s="55"/>
      <c r="P22" s="55"/>
      <c r="Q22" s="55"/>
      <c r="R22" s="55"/>
      <c r="S22" s="55"/>
      <c r="T22" s="55"/>
      <c r="U22" s="73"/>
    </row>
    <row r="23" spans="2:21" ht="15" customHeight="1" x14ac:dyDescent="0.35">
      <c r="B23" s="87"/>
      <c r="C23" s="92"/>
      <c r="D23" s="92"/>
      <c r="E23" s="92"/>
      <c r="F23" s="92"/>
      <c r="G23" s="90"/>
    </row>
    <row r="24" spans="2:21" ht="15" customHeight="1" thickBot="1" x14ac:dyDescent="0.35">
      <c r="B24" s="87"/>
      <c r="C24" s="100" t="s">
        <v>36</v>
      </c>
      <c r="D24" s="14">
        <v>500</v>
      </c>
      <c r="E24" s="95">
        <f>F24/'Buy or Raise Replacements'!$D$7</f>
        <v>37.5</v>
      </c>
      <c r="F24" s="94">
        <f>D24*D20</f>
        <v>1500</v>
      </c>
      <c r="G24" s="90"/>
      <c r="I24" s="2"/>
      <c r="J24" s="41" t="s">
        <v>49</v>
      </c>
      <c r="K24" s="41"/>
      <c r="L24" s="109"/>
      <c r="M24" s="42"/>
      <c r="N24" s="42"/>
      <c r="O24" s="42"/>
      <c r="P24" s="42"/>
      <c r="Q24" s="42"/>
      <c r="R24" s="42"/>
      <c r="S24" s="110"/>
      <c r="T24" s="111"/>
      <c r="U24" s="42"/>
    </row>
    <row r="25" spans="2:21" ht="15" customHeight="1" x14ac:dyDescent="0.35">
      <c r="B25" s="87"/>
      <c r="C25" s="100" t="s">
        <v>2</v>
      </c>
      <c r="D25" s="14">
        <v>65</v>
      </c>
      <c r="E25" s="95">
        <f>F25/'Buy or Raise Replacements'!$D$7</f>
        <v>4.875</v>
      </c>
      <c r="F25" s="94">
        <f>D25*D20</f>
        <v>195</v>
      </c>
      <c r="G25" s="90"/>
      <c r="I25" s="20"/>
      <c r="J25" s="77"/>
      <c r="K25" s="77"/>
      <c r="L25" s="112"/>
      <c r="M25" s="112"/>
      <c r="N25" s="112"/>
      <c r="O25" s="112"/>
      <c r="P25" s="112"/>
      <c r="Q25" s="112"/>
      <c r="R25" s="112"/>
      <c r="S25" s="78" t="s">
        <v>3</v>
      </c>
      <c r="T25" s="78" t="s">
        <v>3</v>
      </c>
      <c r="U25" s="79"/>
    </row>
    <row r="26" spans="2:21" ht="15" customHeight="1" thickBot="1" x14ac:dyDescent="0.4">
      <c r="B26" s="87"/>
      <c r="C26" s="92" t="s">
        <v>48</v>
      </c>
      <c r="D26" s="14">
        <v>0</v>
      </c>
      <c r="E26" s="95">
        <f>F26/'Buy or Raise Replacements'!$D$7</f>
        <v>0</v>
      </c>
      <c r="F26" s="94">
        <f>D26*'Buy or Raise Replacements'!D7</f>
        <v>0</v>
      </c>
      <c r="G26" s="90"/>
      <c r="I26" s="21"/>
      <c r="J26" s="84"/>
      <c r="K26" s="84"/>
      <c r="L26" s="25"/>
      <c r="M26" s="25"/>
      <c r="N26" s="25"/>
      <c r="O26" s="25"/>
      <c r="P26" s="25"/>
      <c r="Q26" s="25"/>
      <c r="R26" s="25"/>
      <c r="S26" s="85" t="s">
        <v>34</v>
      </c>
      <c r="T26" s="85" t="s">
        <v>4</v>
      </c>
      <c r="U26" s="86"/>
    </row>
    <row r="27" spans="2:21" ht="5" customHeight="1" thickBot="1" x14ac:dyDescent="0.4">
      <c r="B27" s="101"/>
      <c r="C27" s="88"/>
      <c r="D27" s="105"/>
      <c r="E27" s="88"/>
      <c r="F27" s="88"/>
      <c r="G27" s="102"/>
      <c r="I27" s="22"/>
      <c r="J27" s="91"/>
      <c r="K27" s="91"/>
      <c r="L27" s="23"/>
      <c r="M27" s="23"/>
      <c r="N27" s="23"/>
      <c r="O27" s="23"/>
      <c r="P27" s="23"/>
      <c r="Q27" s="23"/>
      <c r="R27" s="23"/>
      <c r="S27" s="91"/>
      <c r="T27" s="91"/>
      <c r="U27" s="86"/>
    </row>
    <row r="28" spans="2:21" ht="15" customHeight="1" x14ac:dyDescent="0.35">
      <c r="B28" s="27"/>
      <c r="C28" s="74"/>
      <c r="D28" s="74"/>
      <c r="E28" s="2"/>
      <c r="F28" s="75"/>
      <c r="G28" s="27"/>
      <c r="I28" s="22"/>
      <c r="J28" s="91" t="s">
        <v>6</v>
      </c>
      <c r="K28" s="23"/>
      <c r="L28" s="23"/>
      <c r="M28" s="23"/>
      <c r="N28" s="23"/>
      <c r="O28" s="23"/>
      <c r="P28" s="23"/>
      <c r="Q28" s="23"/>
      <c r="R28" s="23"/>
      <c r="S28" s="3">
        <v>2.4500000000000002</v>
      </c>
      <c r="T28" s="93">
        <f>S28*'Buy or Raise Replacements'!$D$7</f>
        <v>98</v>
      </c>
      <c r="U28" s="86"/>
    </row>
    <row r="29" spans="2:21" ht="15" customHeight="1" x14ac:dyDescent="0.35">
      <c r="E29" s="2"/>
      <c r="F29" s="2"/>
      <c r="I29" s="22"/>
      <c r="J29" s="91" t="s">
        <v>7</v>
      </c>
      <c r="K29" s="23"/>
      <c r="L29" s="23"/>
      <c r="M29" s="23"/>
      <c r="N29" s="23"/>
      <c r="O29" s="23"/>
      <c r="P29" s="23"/>
      <c r="Q29" s="23"/>
      <c r="R29" s="23"/>
      <c r="S29" s="3">
        <v>25</v>
      </c>
      <c r="T29" s="93">
        <f>S29*'Buy or Raise Replacements'!$D$7</f>
        <v>1000</v>
      </c>
      <c r="U29" s="86"/>
    </row>
    <row r="30" spans="2:21" ht="15" customHeight="1" x14ac:dyDescent="0.35">
      <c r="I30" s="22"/>
      <c r="J30" s="103" t="s">
        <v>13</v>
      </c>
      <c r="K30" s="23"/>
      <c r="L30" s="23"/>
      <c r="M30" s="23"/>
      <c r="N30" s="23"/>
      <c r="O30" s="23"/>
      <c r="P30" s="23"/>
      <c r="Q30" s="23"/>
      <c r="R30" s="23"/>
      <c r="S30" s="3">
        <v>0</v>
      </c>
      <c r="T30" s="93">
        <f>S30*'Buy or Raise Replacements'!$D$7</f>
        <v>0</v>
      </c>
      <c r="U30" s="86"/>
    </row>
    <row r="31" spans="2:21" ht="5" customHeight="1" thickBot="1" x14ac:dyDescent="0.4">
      <c r="I31" s="24"/>
      <c r="J31" s="25"/>
      <c r="K31" s="25"/>
      <c r="L31" s="25"/>
      <c r="M31" s="25"/>
      <c r="N31" s="25"/>
      <c r="O31" s="25"/>
      <c r="P31" s="25"/>
      <c r="Q31" s="25"/>
      <c r="R31" s="25"/>
      <c r="S31" s="25"/>
      <c r="T31" s="25"/>
      <c r="U31" s="99"/>
    </row>
    <row r="32" spans="2:21" ht="15" customHeight="1" x14ac:dyDescent="0.35"/>
    <row r="33" ht="15" customHeight="1" x14ac:dyDescent="0.35"/>
    <row r="34" ht="15" customHeight="1" x14ac:dyDescent="0.35"/>
    <row r="35" ht="15" customHeight="1" x14ac:dyDescent="0.35"/>
    <row r="36" ht="15" customHeight="1" x14ac:dyDescent="0.35"/>
  </sheetData>
  <sheetProtection algorithmName="SHA-512" hashValue="yFbiDNompWswkx9vBcZFI7tRs8hMRQrqs2B3j1NhJJ6xv6yer/+fPIGc1Bb0tVMEiKLTS76xfxVwWF2YUbJ7+Q==" saltValue="e2LQxPMft0Jr8D1Q9P2rag==" spinCount="100000" sheet="1" objects="1" scenarios="1"/>
  <mergeCells count="2">
    <mergeCell ref="K16:M16"/>
    <mergeCell ref="O16:Q16"/>
  </mergeCells>
  <pageMargins left="0.7" right="0.7" top="0.75" bottom="0.75" header="0" footer="0"/>
  <pageSetup scale="73"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Buy or Raise Replacements</vt:lpstr>
      <vt:lpstr>Calculations</vt:lpstr>
      <vt:lpstr>'Buy or Raise Replacements'!Print_Area</vt:lpstr>
      <vt:lpstr>Calculations!Print_Area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Tranel</dc:creator>
  <cp:lastModifiedBy>Beiermann,Jenny</cp:lastModifiedBy>
  <cp:lastPrinted>2023-08-24T17:44:02Z</cp:lastPrinted>
  <dcterms:created xsi:type="dcterms:W3CDTF">2010-01-07T18:24:05Z</dcterms:created>
  <dcterms:modified xsi:type="dcterms:W3CDTF">2023-08-28T22:41:12Z</dcterms:modified>
</cp:coreProperties>
</file>