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Jenny Beierman\Documents\Extension\ABM Team\Decision Tools\"/>
    </mc:Choice>
  </mc:AlternateContent>
  <xr:revisionPtr revIDLastSave="0" documentId="8_{4E7B46C0-F125-432C-AD6B-339464BAE9F0}" xr6:coauthVersionLast="47" xr6:coauthVersionMax="47" xr10:uidLastSave="{00000000-0000-0000-0000-000000000000}"/>
  <bookViews>
    <workbookView xWindow="-120" yWindow="-120" windowWidth="29040" windowHeight="15840" xr2:uid="{00000000-000D-0000-FFFF-FFFF00000000}"/>
  </bookViews>
  <sheets>
    <sheet name="Buy or Raise Replacements" sheetId="10" r:id="rId1"/>
    <sheet name="Calculations" sheetId="9" r:id="rId2"/>
  </sheets>
  <definedNames>
    <definedName name="_xlnm.Print_Area" localSheetId="0">'Buy or Raise Replacements'!$B$2:$E$19</definedName>
    <definedName name="_xlnm.Print_Area" localSheetId="1">Calculations!$B$2:$U$31</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1" i="9" l="1"/>
  <c r="T21" i="9" s="1"/>
  <c r="S20" i="9"/>
  <c r="T20" i="9" s="1"/>
  <c r="S19" i="9"/>
  <c r="T19" i="9" s="1"/>
  <c r="E6" i="9"/>
  <c r="T30" i="9"/>
  <c r="T29" i="9"/>
  <c r="T28" i="9"/>
  <c r="F26" i="9"/>
  <c r="E26" i="9" s="1"/>
  <c r="F25" i="9"/>
  <c r="E25" i="9" s="1"/>
  <c r="F24" i="9"/>
  <c r="E24" i="9" s="1"/>
  <c r="F19" i="9"/>
  <c r="E19" i="9" s="1"/>
  <c r="T11" i="9"/>
  <c r="D10" i="9"/>
  <c r="F9" i="9" s="1"/>
  <c r="E9" i="9" s="1"/>
  <c r="F6" i="9"/>
  <c r="AC6" i="9" s="1"/>
  <c r="D11" i="10"/>
  <c r="S10" i="9"/>
  <c r="T10" i="9" s="1"/>
  <c r="S9" i="9"/>
  <c r="T9" i="9" s="1"/>
  <c r="S8" i="9"/>
  <c r="T8" i="9" s="1"/>
  <c r="S7" i="9"/>
  <c r="T7" i="9" s="1"/>
  <c r="S6" i="9"/>
  <c r="T6" i="9" s="1"/>
  <c r="AC10" i="9" l="1"/>
  <c r="AB6" i="9"/>
  <c r="AD6" i="9" s="1"/>
  <c r="AB7" i="9"/>
  <c r="AB10" i="9"/>
  <c r="AC7" i="9"/>
  <c r="AC8" i="9"/>
  <c r="AB9" i="9"/>
  <c r="AC9" i="9"/>
  <c r="AB8" i="9"/>
  <c r="AD10" i="9" l="1"/>
  <c r="AD7" i="9"/>
  <c r="AC11" i="9"/>
  <c r="AC12" i="9" s="1"/>
  <c r="AD9" i="9"/>
  <c r="AD8" i="9"/>
  <c r="AB11" i="9"/>
  <c r="AB12" i="9" l="1"/>
  <c r="AD11" i="9"/>
  <c r="D13" i="10" l="1"/>
  <c r="AD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 authorId="0" shapeId="0" xr:uid="{97D27B7A-F658-4804-9B20-9DCFDB2A699A}">
      <text>
        <r>
          <rPr>
            <sz val="9"/>
            <color indexed="81"/>
            <rFont val="Tahoma"/>
            <family val="2"/>
          </rPr>
          <t xml:space="preserve">
</t>
        </r>
        <r>
          <rPr>
            <sz val="12"/>
            <color indexed="81"/>
            <rFont val="Tahoma"/>
            <family val="2"/>
          </rPr>
          <t>A critical factor in the profitability of a beef cattle enterprise is the costs of replacement females. 
This decision tool is designed to help beef cattle producers compare the costs of:
          1) retaining ownership of raised heifer calves from weaning until pregnancy tested as pregnant, and 
          2) purchasing pregnant replacement heifers.
The point in time for the comparison is weaning of the second year. You will have retained ownership of the raised heifers for one year and purchased replacement heifers at that time.</t>
        </r>
      </text>
    </comment>
    <comment ref="D13" authorId="0" shapeId="0" xr:uid="{2D761F6C-EFC5-47B7-9217-8D549746F5AB}">
      <text>
        <r>
          <rPr>
            <b/>
            <sz val="9"/>
            <color indexed="81"/>
            <rFont val="Tahoma"/>
            <family val="2"/>
          </rPr>
          <t xml:space="preserve">
</t>
        </r>
        <r>
          <rPr>
            <sz val="12"/>
            <color indexed="81"/>
            <rFont val="Tahoma"/>
            <family val="2"/>
          </rPr>
          <t>Enter your individual information on the worksheet titled "Calculations".</t>
        </r>
      </text>
    </comment>
  </commentList>
</comments>
</file>

<file path=xl/sharedStrings.xml><?xml version="1.0" encoding="utf-8"?>
<sst xmlns="http://schemas.openxmlformats.org/spreadsheetml/2006/main" count="83" uniqueCount="66">
  <si>
    <t>Average Weight (lbs)</t>
  </si>
  <si>
    <t>Pasture</t>
  </si>
  <si>
    <t>Vet &amp; Medicine</t>
  </si>
  <si>
    <t xml:space="preserve">PER  </t>
  </si>
  <si>
    <t xml:space="preserve">GROUP  </t>
  </si>
  <si>
    <t>Years of Use</t>
  </si>
  <si>
    <t>Labor</t>
  </si>
  <si>
    <t>Overhead</t>
  </si>
  <si>
    <t>The information presented in this decision aid serves only as a guide. It does not replace  the knowledge and</t>
  </si>
  <si>
    <t xml:space="preserve"> information available from your tax professional, banker, and other persons knowledgeable of your business.</t>
  </si>
  <si>
    <t>Value of Retained Heifers</t>
  </si>
  <si>
    <t>Sale of Culled Heifers</t>
  </si>
  <si>
    <t>FEED COSTS</t>
  </si>
  <si>
    <t>Other</t>
  </si>
  <si>
    <t>TIME</t>
  </si>
  <si>
    <t>(days)</t>
  </si>
  <si>
    <t>PRICE</t>
  </si>
  <si>
    <t>Hay Ration 1</t>
  </si>
  <si>
    <t xml:space="preserve">COST  </t>
  </si>
  <si>
    <t xml:space="preserve">PER GROUP  </t>
  </si>
  <si>
    <t>Hay Ration 2</t>
  </si>
  <si>
    <t>Supplement</t>
  </si>
  <si>
    <t xml:space="preserve">PRICE  </t>
  </si>
  <si>
    <t xml:space="preserve">($/ton)  </t>
  </si>
  <si>
    <t xml:space="preserve">TIME  </t>
  </si>
  <si>
    <t xml:space="preserve">(days)  </t>
  </si>
  <si>
    <t xml:space="preserve">QUANTITY  </t>
  </si>
  <si>
    <t xml:space="preserve">(lbs/hd/day)  </t>
  </si>
  <si>
    <t>Grain</t>
  </si>
  <si>
    <t>Salt and Minerals</t>
  </si>
  <si>
    <t>BREEDING COSTS</t>
  </si>
  <si>
    <t>Number of Bulls Needed (head)</t>
  </si>
  <si>
    <t>Average Price (per head)</t>
  </si>
  <si>
    <t>Bull Cost</t>
  </si>
  <si>
    <t xml:space="preserve">HEIFER  </t>
  </si>
  <si>
    <t xml:space="preserve">PER HEIFER  </t>
  </si>
  <si>
    <t>Feed Costs (per head per year)</t>
  </si>
  <si>
    <t>What is the rate of interest you pay for borrowed operating money?</t>
  </si>
  <si>
    <t>COST OF RAISED REPLACEMENT HEIFERS</t>
  </si>
  <si>
    <t>Average Weight (lbs/head)</t>
  </si>
  <si>
    <t>Average Price (per lb)</t>
  </si>
  <si>
    <t>How many replacement heifers will you need? (head)</t>
  </si>
  <si>
    <t>How many heifers will you retain? (head)</t>
  </si>
  <si>
    <t>Feed</t>
  </si>
  <si>
    <t>Breeding</t>
  </si>
  <si>
    <t>Animals Sold (head)</t>
  </si>
  <si>
    <t>What is the cost of a bred replacement heifer? (per head)</t>
  </si>
  <si>
    <t>What is the Cost to Purchase a Bred Replacement Heifer?</t>
  </si>
  <si>
    <t>Artificial Insemination (cost per head)</t>
  </si>
  <si>
    <t>OTHER COSTS</t>
  </si>
  <si>
    <t>Authors:  Jeffrey E. Tranel, Jenny Biermann, and R. Brent Young</t>
  </si>
  <si>
    <t>Addition Resources Available at:  https://ABM/extension.colostate.edu/</t>
  </si>
  <si>
    <r>
      <t xml:space="preserve">Buying verses Raising Replacement Heifers, </t>
    </r>
    <r>
      <rPr>
        <b/>
        <sz val="11"/>
        <color rgb="FF006600"/>
        <rFont val="Comic Sans MS"/>
        <family val="4"/>
      </rPr>
      <t>v23.09</t>
    </r>
  </si>
  <si>
    <t>PASTURE</t>
  </si>
  <si>
    <t xml:space="preserve">(months)  </t>
  </si>
  <si>
    <t xml:space="preserve">($/hd/day)  </t>
  </si>
  <si>
    <t xml:space="preserve">($/aum)  </t>
  </si>
  <si>
    <t>Pasture 1</t>
  </si>
  <si>
    <t>Pasture 2</t>
  </si>
  <si>
    <t>Pasture 3</t>
  </si>
  <si>
    <t>Heifers</t>
  </si>
  <si>
    <t xml:space="preserve">INTEREST  </t>
  </si>
  <si>
    <t xml:space="preserve">COSTS  </t>
  </si>
  <si>
    <t xml:space="preserve">TOTAL  </t>
  </si>
  <si>
    <t>Per Heifer</t>
  </si>
  <si>
    <t>What is Your Cost to Raise a Bred Replacement Heifer?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</si>
</sst>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Arial"/>
    </font>
    <font>
      <b/>
      <sz val="10"/>
      <name val="Arial"/>
      <family val="2"/>
    </font>
    <font>
      <b/>
      <sz val="9"/>
      <color rgb="FFFF0000"/>
      <name val="Arial"/>
      <family val="2"/>
    </font>
    <font>
      <b/>
      <sz val="16"/>
      <color rgb="FF006600"/>
      <name val="Comic Sans MS"/>
      <family val="4"/>
    </font>
    <font>
      <sz val="9"/>
      <color indexed="81"/>
      <name val="Tahoma"/>
      <family val="2"/>
    </font>
    <font>
      <sz val="11"/>
      <name val="Calibri"/>
      <family val="2"/>
      <scheme val="minor"/>
    </font>
    <font>
      <sz val="10"/>
      <name val="Calibri"/>
      <family val="2"/>
      <scheme val="minor"/>
    </font>
    <font>
      <sz val="14"/>
      <name val="Calibri"/>
      <family val="2"/>
      <scheme val="minor"/>
    </font>
    <font>
      <sz val="10"/>
      <color rgb="FF0000FF"/>
      <name val="Calibri"/>
      <family val="2"/>
      <scheme val="minor"/>
    </font>
    <font>
      <b/>
      <sz val="14"/>
      <color theme="0"/>
      <name val="Calibri"/>
      <family val="2"/>
      <scheme val="minor"/>
    </font>
    <font>
      <b/>
      <sz val="9"/>
      <name val="Arial"/>
      <family val="2"/>
    </font>
    <font>
      <b/>
      <sz val="9"/>
      <color indexed="81"/>
      <name val="Tahoma"/>
      <family val="2"/>
    </font>
    <font>
      <sz val="12"/>
      <color indexed="81"/>
      <name val="Tahoma"/>
      <family val="2"/>
    </font>
    <font>
      <sz val="12"/>
      <name val="Calibri"/>
      <family val="2"/>
      <scheme val="minor"/>
    </font>
    <font>
      <sz val="12"/>
      <color rgb="FF0000FF"/>
      <name val="Calibri"/>
      <family val="2"/>
      <scheme val="minor"/>
    </font>
    <font>
      <b/>
      <sz val="11"/>
      <color rgb="FF006600"/>
      <name val="Comic Sans MS"/>
      <family val="4"/>
    </font>
  </fonts>
  <fills count="9">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00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120">
    <xf numFmtId="0" fontId="0" fillId="0" borderId="0" xfId="0"/>
    <xf numFmtId="38" fontId="3" fillId="2" borderId="1" xfId="0" applyNumberFormat="1" applyFont="1" applyFill="1" applyBorder="1" applyAlignment="1" applyProtection="1">
      <alignment horizontal="right"/>
      <protection locked="0"/>
    </xf>
    <xf numFmtId="0" fontId="4" fillId="0" borderId="0" xfId="3"/>
    <xf numFmtId="8" fontId="3" fillId="2" borderId="1" xfId="0" applyNumberFormat="1" applyFont="1" applyFill="1" applyBorder="1" applyAlignment="1" applyProtection="1">
      <alignment horizontal="right"/>
      <protection locked="0"/>
    </xf>
    <xf numFmtId="0" fontId="0" fillId="0" borderId="0" xfId="0" applyAlignment="1">
      <alignment vertical="center"/>
    </xf>
    <xf numFmtId="40" fontId="3" fillId="2" borderId="1" xfId="0" applyNumberFormat="1" applyFont="1" applyFill="1" applyBorder="1" applyAlignment="1" applyProtection="1">
      <alignment horizontal="right" vertical="center"/>
      <protection locked="0"/>
    </xf>
    <xf numFmtId="38" fontId="3" fillId="2" borderId="1" xfId="0" applyNumberFormat="1" applyFont="1" applyFill="1" applyBorder="1" applyAlignment="1" applyProtection="1">
      <alignment horizontal="right" vertical="center"/>
      <protection locked="0"/>
    </xf>
    <xf numFmtId="0" fontId="0" fillId="3" borderId="6"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38" fontId="3" fillId="2" borderId="1" xfId="1" applyNumberFormat="1" applyFont="1" applyFill="1" applyBorder="1" applyAlignment="1" applyProtection="1">
      <alignment horizontal="right" vertical="center"/>
      <protection locked="0"/>
    </xf>
    <xf numFmtId="6" fontId="3" fillId="2" borderId="1" xfId="0" applyNumberFormat="1" applyFont="1" applyFill="1" applyBorder="1" applyAlignment="1" applyProtection="1">
      <alignment horizontal="right" vertical="center"/>
      <protection locked="0"/>
    </xf>
    <xf numFmtId="38" fontId="0" fillId="0" borderId="0" xfId="0" applyNumberFormat="1" applyAlignment="1">
      <alignment vertical="center"/>
    </xf>
    <xf numFmtId="0" fontId="0" fillId="0" borderId="10" xfId="0" applyBorder="1" applyAlignment="1">
      <alignment vertical="center"/>
    </xf>
    <xf numFmtId="6" fontId="3" fillId="2" borderId="1" xfId="1" applyNumberFormat="1" applyFont="1" applyFill="1" applyBorder="1" applyAlignment="1" applyProtection="1">
      <alignment horizontal="right" vertical="center"/>
      <protection locked="0"/>
    </xf>
    <xf numFmtId="0" fontId="0" fillId="6" borderId="3" xfId="0" applyFill="1" applyBorder="1"/>
    <xf numFmtId="0" fontId="0" fillId="6" borderId="6" xfId="0" applyFill="1" applyBorder="1"/>
    <xf numFmtId="0" fontId="10" fillId="6" borderId="6" xfId="3" applyFont="1" applyFill="1" applyBorder="1"/>
    <xf numFmtId="0" fontId="4" fillId="6" borderId="6" xfId="3" applyFill="1" applyBorder="1"/>
    <xf numFmtId="0" fontId="4" fillId="6" borderId="8" xfId="3" applyFill="1" applyBorder="1"/>
    <xf numFmtId="0" fontId="0" fillId="4" borderId="3" xfId="0" applyFill="1" applyBorder="1"/>
    <xf numFmtId="0" fontId="0" fillId="4" borderId="6" xfId="0" applyFill="1" applyBorder="1"/>
    <xf numFmtId="0" fontId="10" fillId="4" borderId="6" xfId="3" applyFont="1" applyFill="1" applyBorder="1"/>
    <xf numFmtId="0" fontId="0" fillId="4" borderId="0" xfId="0" applyFill="1" applyAlignment="1">
      <alignment vertical="center"/>
    </xf>
    <xf numFmtId="0" fontId="0" fillId="4" borderId="8" xfId="0" applyFill="1" applyBorder="1" applyAlignment="1">
      <alignment vertical="center"/>
    </xf>
    <xf numFmtId="0" fontId="0" fillId="4" borderId="2" xfId="0" applyFill="1" applyBorder="1" applyAlignment="1">
      <alignment vertical="center"/>
    </xf>
    <xf numFmtId="6" fontId="18" fillId="2" borderId="1" xfId="0" applyNumberFormat="1" applyFont="1" applyFill="1" applyBorder="1" applyAlignment="1" applyProtection="1">
      <alignment horizontal="center" vertical="center"/>
      <protection locked="0"/>
    </xf>
    <xf numFmtId="0" fontId="10" fillId="0" borderId="0" xfId="3" applyFont="1"/>
    <xf numFmtId="0" fontId="18" fillId="2" borderId="1" xfId="3" applyFont="1" applyFill="1" applyBorder="1" applyAlignment="1" applyProtection="1">
      <alignment horizontal="center" vertical="center" wrapText="1"/>
      <protection locked="0"/>
    </xf>
    <xf numFmtId="0" fontId="17" fillId="0" borderId="0" xfId="3" applyFont="1" applyAlignment="1">
      <alignment vertical="center" wrapText="1"/>
    </xf>
    <xf numFmtId="0" fontId="17" fillId="0" borderId="0" xfId="3" applyFont="1"/>
    <xf numFmtId="0" fontId="17" fillId="0" borderId="0" xfId="3" applyFont="1" applyAlignment="1">
      <alignment wrapText="1"/>
    </xf>
    <xf numFmtId="0" fontId="13" fillId="8" borderId="0" xfId="3" applyFont="1" applyFill="1" applyAlignment="1">
      <alignment vertical="center" wrapText="1"/>
    </xf>
    <xf numFmtId="6" fontId="13" fillId="8" borderId="0" xfId="3" applyNumberFormat="1" applyFont="1" applyFill="1" applyAlignment="1">
      <alignment vertical="center"/>
    </xf>
    <xf numFmtId="0" fontId="9" fillId="0" borderId="0" xfId="3" applyFont="1" applyAlignment="1">
      <alignment wrapText="1"/>
    </xf>
    <xf numFmtId="0" fontId="11" fillId="0" borderId="0" xfId="3" applyFont="1" applyAlignment="1">
      <alignment wrapText="1"/>
    </xf>
    <xf numFmtId="0" fontId="13" fillId="7" borderId="0" xfId="3" applyFont="1" applyFill="1" applyAlignment="1">
      <alignment vertical="center"/>
    </xf>
    <xf numFmtId="6" fontId="13" fillId="7" borderId="0" xfId="3" applyNumberFormat="1" applyFont="1" applyFill="1" applyAlignment="1">
      <alignment vertical="center"/>
    </xf>
    <xf numFmtId="0" fontId="6" fillId="0" borderId="0" xfId="3" applyFont="1"/>
    <xf numFmtId="0" fontId="4" fillId="0" borderId="10" xfId="3" applyBorder="1"/>
    <xf numFmtId="0" fontId="9" fillId="0" borderId="0" xfId="3" applyFont="1"/>
    <xf numFmtId="0" fontId="5" fillId="0" borderId="0" xfId="3" applyFont="1"/>
    <xf numFmtId="0" fontId="2" fillId="0" borderId="0" xfId="0" applyFont="1" applyAlignment="1">
      <alignment horizontal="center" vertical="center"/>
    </xf>
    <xf numFmtId="0" fontId="2" fillId="0" borderId="0" xfId="0" applyFont="1" applyAlignment="1">
      <alignment horizontal="left" vertical="center"/>
    </xf>
    <xf numFmtId="0" fontId="2" fillId="6" borderId="4" xfId="0" applyFont="1" applyFill="1" applyBorder="1"/>
    <xf numFmtId="0" fontId="2" fillId="6" borderId="4" xfId="0" applyFont="1" applyFill="1" applyBorder="1" applyAlignment="1">
      <alignment horizontal="right"/>
    </xf>
    <xf numFmtId="0" fontId="0" fillId="6" borderId="5" xfId="0" applyFill="1" applyBorder="1" applyAlignment="1">
      <alignment horizontal="right"/>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right" vertical="center"/>
    </xf>
    <xf numFmtId="0" fontId="2" fillId="3" borderId="5" xfId="0" applyFont="1" applyFill="1" applyBorder="1" applyAlignment="1">
      <alignment horizontal="center" vertical="center"/>
    </xf>
    <xf numFmtId="0" fontId="0" fillId="6" borderId="2" xfId="0" applyFill="1" applyBorder="1"/>
    <xf numFmtId="0" fontId="2" fillId="6" borderId="2" xfId="0" applyFont="1" applyFill="1" applyBorder="1" applyAlignment="1">
      <alignment horizontal="right"/>
    </xf>
    <xf numFmtId="0" fontId="0" fillId="6" borderId="7" xfId="0" applyFill="1" applyBorder="1" applyAlignment="1">
      <alignment horizontal="right"/>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right" vertical="center"/>
    </xf>
    <xf numFmtId="0" fontId="2" fillId="3" borderId="7" xfId="0" applyFont="1" applyFill="1" applyBorder="1" applyAlignment="1">
      <alignment horizontal="center" vertical="center"/>
    </xf>
    <xf numFmtId="0" fontId="10" fillId="6" borderId="0" xfId="3" applyFont="1" applyFill="1"/>
    <xf numFmtId="0" fontId="10" fillId="6" borderId="7" xfId="3" applyFont="1" applyFill="1" applyBorder="1"/>
    <xf numFmtId="0" fontId="2" fillId="3" borderId="0" xfId="0" applyFont="1" applyFill="1" applyAlignment="1">
      <alignment horizontal="center" vertical="center"/>
    </xf>
    <xf numFmtId="6" fontId="10" fillId="6" borderId="0" xfId="3" applyNumberFormat="1" applyFont="1" applyFill="1"/>
    <xf numFmtId="0" fontId="0" fillId="3" borderId="0" xfId="0" applyFill="1" applyAlignment="1">
      <alignment horizontal="left" vertical="center"/>
    </xf>
    <xf numFmtId="40" fontId="0" fillId="3" borderId="0" xfId="0" applyNumberFormat="1" applyFill="1" applyAlignment="1">
      <alignment horizontal="right" vertical="center"/>
    </xf>
    <xf numFmtId="38" fontId="0" fillId="3" borderId="0" xfId="0" applyNumberFormat="1" applyFill="1" applyAlignment="1">
      <alignment horizontal="right" vertical="center"/>
    </xf>
    <xf numFmtId="0" fontId="10" fillId="6" borderId="0" xfId="3" applyFont="1" applyFill="1" applyAlignment="1">
      <alignment horizontal="left" indent="2"/>
    </xf>
    <xf numFmtId="38" fontId="10" fillId="6" borderId="0" xfId="3" applyNumberFormat="1" applyFont="1" applyFill="1"/>
    <xf numFmtId="0" fontId="4" fillId="6" borderId="0" xfId="3" applyFill="1"/>
    <xf numFmtId="0" fontId="4" fillId="6" borderId="7" xfId="3" applyFill="1" applyBorder="1"/>
    <xf numFmtId="0" fontId="4" fillId="6" borderId="2" xfId="3" applyFill="1" applyBorder="1"/>
    <xf numFmtId="0" fontId="4" fillId="6" borderId="9" xfId="3" applyFill="1" applyBorder="1"/>
    <xf numFmtId="0" fontId="2" fillId="3" borderId="8" xfId="0" applyFont="1" applyFill="1" applyBorder="1" applyAlignment="1">
      <alignment horizontal="center" vertical="center"/>
    </xf>
    <xf numFmtId="0" fontId="0" fillId="3" borderId="2" xfId="0" applyFill="1" applyBorder="1" applyAlignment="1">
      <alignment horizontal="left" vertical="center"/>
    </xf>
    <xf numFmtId="0" fontId="2" fillId="3" borderId="9" xfId="0" applyFont="1" applyFill="1" applyBorder="1" applyAlignment="1">
      <alignment horizontal="center" vertical="center"/>
    </xf>
    <xf numFmtId="0" fontId="9" fillId="0" borderId="0" xfId="3" applyFont="1" applyAlignment="1">
      <alignment horizontal="left"/>
    </xf>
    <xf numFmtId="6" fontId="10" fillId="0" borderId="0" xfId="3" applyNumberFormat="1" applyFont="1"/>
    <xf numFmtId="0" fontId="2" fillId="0" borderId="0" xfId="0" applyFont="1" applyAlignment="1">
      <alignment vertical="center"/>
    </xf>
    <xf numFmtId="0" fontId="2" fillId="4" borderId="4" xfId="0" applyFont="1" applyFill="1" applyBorder="1"/>
    <xf numFmtId="0" fontId="2" fillId="4" borderId="4" xfId="0" applyFont="1" applyFill="1" applyBorder="1" applyAlignment="1">
      <alignment horizontal="right"/>
    </xf>
    <xf numFmtId="0" fontId="0" fillId="4" borderId="5"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2" fillId="5" borderId="4" xfId="0" applyFont="1" applyFill="1" applyBorder="1" applyAlignment="1">
      <alignment horizontal="right" vertical="center"/>
    </xf>
    <xf numFmtId="0" fontId="0" fillId="5" borderId="5" xfId="0" applyFill="1" applyBorder="1" applyAlignment="1">
      <alignment vertical="center"/>
    </xf>
    <xf numFmtId="0" fontId="0" fillId="4" borderId="2" xfId="0" applyFill="1" applyBorder="1"/>
    <xf numFmtId="0" fontId="2" fillId="4" borderId="2" xfId="0" applyFont="1" applyFill="1" applyBorder="1" applyAlignment="1">
      <alignment horizontal="right"/>
    </xf>
    <xf numFmtId="0" fontId="0" fillId="4" borderId="7" xfId="0" applyFill="1" applyBorder="1" applyAlignment="1">
      <alignment vertical="center"/>
    </xf>
    <xf numFmtId="0" fontId="0" fillId="5" borderId="6" xfId="0" applyFill="1" applyBorder="1" applyAlignment="1">
      <alignment vertical="center"/>
    </xf>
    <xf numFmtId="0" fontId="0" fillId="5" borderId="2" xfId="0" applyFill="1" applyBorder="1" applyAlignment="1">
      <alignment vertical="center"/>
    </xf>
    <xf numFmtId="0" fontId="2" fillId="5" borderId="2" xfId="0" applyFont="1" applyFill="1" applyBorder="1" applyAlignment="1">
      <alignment horizontal="right" vertical="center"/>
    </xf>
    <xf numFmtId="0" fontId="0" fillId="5" borderId="7" xfId="0" applyFill="1" applyBorder="1" applyAlignment="1">
      <alignment vertical="center"/>
    </xf>
    <xf numFmtId="0" fontId="10" fillId="4" borderId="0" xfId="3" applyFont="1" applyFill="1"/>
    <xf numFmtId="0" fontId="0" fillId="5" borderId="0" xfId="0" applyFill="1" applyAlignment="1">
      <alignment vertical="center"/>
    </xf>
    <xf numFmtId="6" fontId="10" fillId="4" borderId="0" xfId="3" applyNumberFormat="1" applyFont="1" applyFill="1"/>
    <xf numFmtId="6" fontId="0" fillId="5" borderId="0" xfId="0" applyNumberFormat="1" applyFill="1" applyAlignment="1">
      <alignment vertical="center"/>
    </xf>
    <xf numFmtId="8" fontId="0" fillId="5" borderId="0" xfId="0" applyNumberFormat="1" applyFill="1" applyAlignment="1">
      <alignment vertical="center"/>
    </xf>
    <xf numFmtId="0" fontId="0" fillId="5" borderId="0" xfId="0" applyFill="1" applyAlignment="1">
      <alignment horizontal="left" vertical="center" indent="2"/>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0" fillId="4" borderId="9" xfId="0" applyFill="1" applyBorder="1" applyAlignment="1">
      <alignment vertical="center"/>
    </xf>
    <xf numFmtId="0" fontId="0" fillId="5" borderId="0" xfId="0" applyFill="1" applyAlignment="1">
      <alignment horizontal="left" vertical="center"/>
    </xf>
    <xf numFmtId="0" fontId="0" fillId="5" borderId="8" xfId="0" applyFill="1" applyBorder="1" applyAlignment="1">
      <alignment vertical="center"/>
    </xf>
    <xf numFmtId="0" fontId="0" fillId="5" borderId="9" xfId="0" applyFill="1" applyBorder="1" applyAlignment="1">
      <alignment vertical="center"/>
    </xf>
    <xf numFmtId="0" fontId="12" fillId="2" borderId="1" xfId="3" applyFont="1" applyFill="1" applyBorder="1" applyProtection="1">
      <protection locked="0"/>
    </xf>
    <xf numFmtId="0" fontId="9" fillId="5" borderId="0" xfId="3" applyFont="1" applyFill="1" applyAlignment="1">
      <alignment horizontal="left"/>
    </xf>
    <xf numFmtId="0" fontId="9" fillId="5" borderId="2" xfId="3" applyFont="1" applyFill="1" applyBorder="1" applyAlignment="1">
      <alignment horizontal="left"/>
    </xf>
    <xf numFmtId="0" fontId="9" fillId="5" borderId="4" xfId="3" applyFont="1" applyFill="1" applyBorder="1" applyAlignment="1">
      <alignment horizontal="left"/>
    </xf>
    <xf numFmtId="0" fontId="0" fillId="6" borderId="0" xfId="0" applyFill="1" applyAlignment="1">
      <alignment vertical="center"/>
    </xf>
    <xf numFmtId="8" fontId="10" fillId="6" borderId="0" xfId="3" applyNumberFormat="1" applyFont="1" applyFill="1"/>
    <xf numFmtId="0" fontId="0" fillId="0" borderId="0" xfId="0" applyAlignment="1">
      <alignment horizontal="left" vertical="center"/>
    </xf>
    <xf numFmtId="40" fontId="3" fillId="0" borderId="0" xfId="0" applyNumberFormat="1" applyFont="1" applyAlignment="1" applyProtection="1">
      <alignment horizontal="right" vertical="center"/>
      <protection locked="0"/>
    </xf>
    <xf numFmtId="38" fontId="0" fillId="0" borderId="0" xfId="0" applyNumberFormat="1" applyAlignment="1">
      <alignment horizontal="right" vertical="center"/>
    </xf>
    <xf numFmtId="0" fontId="0" fillId="4" borderId="4" xfId="0" applyFill="1" applyBorder="1" applyAlignment="1">
      <alignment vertical="center"/>
    </xf>
    <xf numFmtId="38" fontId="0" fillId="0" borderId="10" xfId="0" applyNumberFormat="1" applyBorder="1" applyAlignment="1">
      <alignment vertical="center"/>
    </xf>
    <xf numFmtId="0" fontId="0" fillId="0" borderId="10" xfId="0" applyBorder="1" applyAlignment="1">
      <alignment horizontal="right" vertical="center"/>
    </xf>
    <xf numFmtId="38" fontId="18" fillId="2" borderId="1" xfId="0" applyNumberFormat="1" applyFont="1" applyFill="1" applyBorder="1" applyAlignment="1" applyProtection="1">
      <alignment horizontal="center" vertical="center"/>
      <protection locked="0"/>
    </xf>
    <xf numFmtId="10" fontId="18" fillId="2" borderId="1" xfId="2" applyNumberFormat="1" applyFont="1" applyFill="1" applyBorder="1" applyAlignment="1" applyProtection="1">
      <alignment horizontal="center" vertical="center"/>
      <protection locked="0"/>
    </xf>
    <xf numFmtId="0" fontId="7" fillId="0" borderId="0" xfId="3" applyFont="1" applyAlignment="1">
      <alignment horizontal="center" vertical="center"/>
    </xf>
    <xf numFmtId="0" fontId="14" fillId="0" borderId="0" xfId="3" applyFont="1" applyAlignment="1">
      <alignment horizontal="center"/>
    </xf>
    <xf numFmtId="0" fontId="2" fillId="3" borderId="11" xfId="0" applyFont="1" applyFill="1" applyBorder="1" applyAlignment="1">
      <alignment horizontal="center" vertical="center"/>
    </xf>
  </cellXfs>
  <cellStyles count="4">
    <cellStyle name="Currency" xfId="1" builtinId="4"/>
    <cellStyle name="Normal" xfId="0" builtinId="0"/>
    <cellStyle name="Normal 2" xfId="3" xr:uid="{00000000-0005-0000-0000-000004000000}"/>
    <cellStyle name="Percent" xfId="2" builtinId="5"/>
  </cellStyles>
  <dxfs count="0"/>
  <tableStyles count="0" defaultTableStyle="TableStyleMedium9" defaultPivotStyle="PivotStyleLight16"/>
  <colors>
    <mruColors>
      <color rgb="FF0000FF"/>
      <color rgb="FFFFFFCC"/>
      <color rgb="FF008000"/>
      <color rgb="FF006600"/>
      <color rgb="FF00FFFF"/>
      <color rgb="FF0066FF"/>
      <color rgb="FFFF66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0</xdr:row>
      <xdr:rowOff>182880</xdr:rowOff>
    </xdr:from>
    <xdr:to>
      <xdr:col>4</xdr:col>
      <xdr:colOff>7620</xdr:colOff>
      <xdr:row>1</xdr:row>
      <xdr:rowOff>1064111</xdr:rowOff>
    </xdr:to>
    <xdr:pic>
      <xdr:nvPicPr>
        <xdr:cNvPr id="3" name="Picture 2">
          <a:extLst>
            <a:ext uri="{FF2B5EF4-FFF2-40B4-BE49-F238E27FC236}">
              <a16:creationId xmlns:a16="http://schemas.microsoft.com/office/drawing/2014/main" id="{E4CDDC48-D58A-6FAE-7F5C-9C6726DB40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 y="182880"/>
          <a:ext cx="6057900" cy="10717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D09D-28E9-4FF8-B46D-73F9309DE0FE}">
  <sheetPr>
    <pageSetUpPr fitToPage="1"/>
  </sheetPr>
  <dimension ref="A1:F19"/>
  <sheetViews>
    <sheetView showGridLines="0" showRowColHeaders="0" tabSelected="1" zoomScaleNormal="100" workbookViewId="0"/>
  </sheetViews>
  <sheetFormatPr defaultRowHeight="12.5" x14ac:dyDescent="0.25"/>
  <cols>
    <col min="1" max="1" width="5.6328125" style="2" customWidth="1"/>
    <col min="2" max="2" width="0.90625" style="2" customWidth="1"/>
    <col min="3" max="3" width="75.81640625" style="2" customWidth="1"/>
    <col min="4" max="4" width="12.81640625" style="2" customWidth="1"/>
    <col min="5" max="5" width="0.90625" style="2" customWidth="1"/>
    <col min="6" max="6" width="10.81640625" style="2" customWidth="1"/>
    <col min="7" max="7" width="60.81640625" style="2" customWidth="1"/>
    <col min="8" max="242" width="8.90625" style="2"/>
    <col min="243" max="243" width="5.6328125" style="2" customWidth="1"/>
    <col min="244" max="244" width="25.6328125" style="2" customWidth="1"/>
    <col min="245" max="245" width="20.6328125" style="2" customWidth="1"/>
    <col min="246" max="247" width="25.6328125" style="2" customWidth="1"/>
    <col min="248" max="498" width="8.90625" style="2"/>
    <col min="499" max="499" width="5.6328125" style="2" customWidth="1"/>
    <col min="500" max="500" width="25.6328125" style="2" customWidth="1"/>
    <col min="501" max="501" width="20.6328125" style="2" customWidth="1"/>
    <col min="502" max="503" width="25.6328125" style="2" customWidth="1"/>
    <col min="504" max="754" width="8.90625" style="2"/>
    <col min="755" max="755" width="5.6328125" style="2" customWidth="1"/>
    <col min="756" max="756" width="25.6328125" style="2" customWidth="1"/>
    <col min="757" max="757" width="20.6328125" style="2" customWidth="1"/>
    <col min="758" max="759" width="25.6328125" style="2" customWidth="1"/>
    <col min="760" max="1010" width="8.90625" style="2"/>
    <col min="1011" max="1011" width="5.6328125" style="2" customWidth="1"/>
    <col min="1012" max="1012" width="25.6328125" style="2" customWidth="1"/>
    <col min="1013" max="1013" width="20.6328125" style="2" customWidth="1"/>
    <col min="1014" max="1015" width="25.6328125" style="2" customWidth="1"/>
    <col min="1016" max="1266" width="8.90625" style="2"/>
    <col min="1267" max="1267" width="5.6328125" style="2" customWidth="1"/>
    <col min="1268" max="1268" width="25.6328125" style="2" customWidth="1"/>
    <col min="1269" max="1269" width="20.6328125" style="2" customWidth="1"/>
    <col min="1270" max="1271" width="25.6328125" style="2" customWidth="1"/>
    <col min="1272" max="1522" width="8.90625" style="2"/>
    <col min="1523" max="1523" width="5.6328125" style="2" customWidth="1"/>
    <col min="1524" max="1524" width="25.6328125" style="2" customWidth="1"/>
    <col min="1525" max="1525" width="20.6328125" style="2" customWidth="1"/>
    <col min="1526" max="1527" width="25.6328125" style="2" customWidth="1"/>
    <col min="1528" max="1778" width="8.90625" style="2"/>
    <col min="1779" max="1779" width="5.6328125" style="2" customWidth="1"/>
    <col min="1780" max="1780" width="25.6328125" style="2" customWidth="1"/>
    <col min="1781" max="1781" width="20.6328125" style="2" customWidth="1"/>
    <col min="1782" max="1783" width="25.6328125" style="2" customWidth="1"/>
    <col min="1784" max="2034" width="8.90625" style="2"/>
    <col min="2035" max="2035" width="5.6328125" style="2" customWidth="1"/>
    <col min="2036" max="2036" width="25.6328125" style="2" customWidth="1"/>
    <col min="2037" max="2037" width="20.6328125" style="2" customWidth="1"/>
    <col min="2038" max="2039" width="25.6328125" style="2" customWidth="1"/>
    <col min="2040" max="2290" width="8.90625" style="2"/>
    <col min="2291" max="2291" width="5.6328125" style="2" customWidth="1"/>
    <col min="2292" max="2292" width="25.6328125" style="2" customWidth="1"/>
    <col min="2293" max="2293" width="20.6328125" style="2" customWidth="1"/>
    <col min="2294" max="2295" width="25.6328125" style="2" customWidth="1"/>
    <col min="2296" max="2546" width="8.90625" style="2"/>
    <col min="2547" max="2547" width="5.6328125" style="2" customWidth="1"/>
    <col min="2548" max="2548" width="25.6328125" style="2" customWidth="1"/>
    <col min="2549" max="2549" width="20.6328125" style="2" customWidth="1"/>
    <col min="2550" max="2551" width="25.6328125" style="2" customWidth="1"/>
    <col min="2552" max="2802" width="8.90625" style="2"/>
    <col min="2803" max="2803" width="5.6328125" style="2" customWidth="1"/>
    <col min="2804" max="2804" width="25.6328125" style="2" customWidth="1"/>
    <col min="2805" max="2805" width="20.6328125" style="2" customWidth="1"/>
    <col min="2806" max="2807" width="25.6328125" style="2" customWidth="1"/>
    <col min="2808" max="3058" width="8.90625" style="2"/>
    <col min="3059" max="3059" width="5.6328125" style="2" customWidth="1"/>
    <col min="3060" max="3060" width="25.6328125" style="2" customWidth="1"/>
    <col min="3061" max="3061" width="20.6328125" style="2" customWidth="1"/>
    <col min="3062" max="3063" width="25.6328125" style="2" customWidth="1"/>
    <col min="3064" max="3314" width="8.90625" style="2"/>
    <col min="3315" max="3315" width="5.6328125" style="2" customWidth="1"/>
    <col min="3316" max="3316" width="25.6328125" style="2" customWidth="1"/>
    <col min="3317" max="3317" width="20.6328125" style="2" customWidth="1"/>
    <col min="3318" max="3319" width="25.6328125" style="2" customWidth="1"/>
    <col min="3320" max="3570" width="8.90625" style="2"/>
    <col min="3571" max="3571" width="5.6328125" style="2" customWidth="1"/>
    <col min="3572" max="3572" width="25.6328125" style="2" customWidth="1"/>
    <col min="3573" max="3573" width="20.6328125" style="2" customWidth="1"/>
    <col min="3574" max="3575" width="25.6328125" style="2" customWidth="1"/>
    <col min="3576" max="3826" width="8.90625" style="2"/>
    <col min="3827" max="3827" width="5.6328125" style="2" customWidth="1"/>
    <col min="3828" max="3828" width="25.6328125" style="2" customWidth="1"/>
    <col min="3829" max="3829" width="20.6328125" style="2" customWidth="1"/>
    <col min="3830" max="3831" width="25.6328125" style="2" customWidth="1"/>
    <col min="3832" max="4082" width="8.90625" style="2"/>
    <col min="4083" max="4083" width="5.6328125" style="2" customWidth="1"/>
    <col min="4084" max="4084" width="25.6328125" style="2" customWidth="1"/>
    <col min="4085" max="4085" width="20.6328125" style="2" customWidth="1"/>
    <col min="4086" max="4087" width="25.6328125" style="2" customWidth="1"/>
    <col min="4088" max="4338" width="8.90625" style="2"/>
    <col min="4339" max="4339" width="5.6328125" style="2" customWidth="1"/>
    <col min="4340" max="4340" width="25.6328125" style="2" customWidth="1"/>
    <col min="4341" max="4341" width="20.6328125" style="2" customWidth="1"/>
    <col min="4342" max="4343" width="25.6328125" style="2" customWidth="1"/>
    <col min="4344" max="4594" width="8.90625" style="2"/>
    <col min="4595" max="4595" width="5.6328125" style="2" customWidth="1"/>
    <col min="4596" max="4596" width="25.6328125" style="2" customWidth="1"/>
    <col min="4597" max="4597" width="20.6328125" style="2" customWidth="1"/>
    <col min="4598" max="4599" width="25.6328125" style="2" customWidth="1"/>
    <col min="4600" max="4850" width="8.90625" style="2"/>
    <col min="4851" max="4851" width="5.6328125" style="2" customWidth="1"/>
    <col min="4852" max="4852" width="25.6328125" style="2" customWidth="1"/>
    <col min="4853" max="4853" width="20.6328125" style="2" customWidth="1"/>
    <col min="4854" max="4855" width="25.6328125" style="2" customWidth="1"/>
    <col min="4856" max="5106" width="8.90625" style="2"/>
    <col min="5107" max="5107" width="5.6328125" style="2" customWidth="1"/>
    <col min="5108" max="5108" width="25.6328125" style="2" customWidth="1"/>
    <col min="5109" max="5109" width="20.6328125" style="2" customWidth="1"/>
    <col min="5110" max="5111" width="25.6328125" style="2" customWidth="1"/>
    <col min="5112" max="5362" width="8.90625" style="2"/>
    <col min="5363" max="5363" width="5.6328125" style="2" customWidth="1"/>
    <col min="5364" max="5364" width="25.6328125" style="2" customWidth="1"/>
    <col min="5365" max="5365" width="20.6328125" style="2" customWidth="1"/>
    <col min="5366" max="5367" width="25.6328125" style="2" customWidth="1"/>
    <col min="5368" max="5618" width="8.90625" style="2"/>
    <col min="5619" max="5619" width="5.6328125" style="2" customWidth="1"/>
    <col min="5620" max="5620" width="25.6328125" style="2" customWidth="1"/>
    <col min="5621" max="5621" width="20.6328125" style="2" customWidth="1"/>
    <col min="5622" max="5623" width="25.6328125" style="2" customWidth="1"/>
    <col min="5624" max="5874" width="8.90625" style="2"/>
    <col min="5875" max="5875" width="5.6328125" style="2" customWidth="1"/>
    <col min="5876" max="5876" width="25.6328125" style="2" customWidth="1"/>
    <col min="5877" max="5877" width="20.6328125" style="2" customWidth="1"/>
    <col min="5878" max="5879" width="25.6328125" style="2" customWidth="1"/>
    <col min="5880" max="6130" width="8.90625" style="2"/>
    <col min="6131" max="6131" width="5.6328125" style="2" customWidth="1"/>
    <col min="6132" max="6132" width="25.6328125" style="2" customWidth="1"/>
    <col min="6133" max="6133" width="20.6328125" style="2" customWidth="1"/>
    <col min="6134" max="6135" width="25.6328125" style="2" customWidth="1"/>
    <col min="6136" max="6386" width="8.90625" style="2"/>
    <col min="6387" max="6387" width="5.6328125" style="2" customWidth="1"/>
    <col min="6388" max="6388" width="25.6328125" style="2" customWidth="1"/>
    <col min="6389" max="6389" width="20.6328125" style="2" customWidth="1"/>
    <col min="6390" max="6391" width="25.6328125" style="2" customWidth="1"/>
    <col min="6392" max="6642" width="8.90625" style="2"/>
    <col min="6643" max="6643" width="5.6328125" style="2" customWidth="1"/>
    <col min="6644" max="6644" width="25.6328125" style="2" customWidth="1"/>
    <col min="6645" max="6645" width="20.6328125" style="2" customWidth="1"/>
    <col min="6646" max="6647" width="25.6328125" style="2" customWidth="1"/>
    <col min="6648" max="6898" width="8.90625" style="2"/>
    <col min="6899" max="6899" width="5.6328125" style="2" customWidth="1"/>
    <col min="6900" max="6900" width="25.6328125" style="2" customWidth="1"/>
    <col min="6901" max="6901" width="20.6328125" style="2" customWidth="1"/>
    <col min="6902" max="6903" width="25.6328125" style="2" customWidth="1"/>
    <col min="6904" max="7154" width="8.90625" style="2"/>
    <col min="7155" max="7155" width="5.6328125" style="2" customWidth="1"/>
    <col min="7156" max="7156" width="25.6328125" style="2" customWidth="1"/>
    <col min="7157" max="7157" width="20.6328125" style="2" customWidth="1"/>
    <col min="7158" max="7159" width="25.6328125" style="2" customWidth="1"/>
    <col min="7160" max="7410" width="8.90625" style="2"/>
    <col min="7411" max="7411" width="5.6328125" style="2" customWidth="1"/>
    <col min="7412" max="7412" width="25.6328125" style="2" customWidth="1"/>
    <col min="7413" max="7413" width="20.6328125" style="2" customWidth="1"/>
    <col min="7414" max="7415" width="25.6328125" style="2" customWidth="1"/>
    <col min="7416" max="7666" width="8.90625" style="2"/>
    <col min="7667" max="7667" width="5.6328125" style="2" customWidth="1"/>
    <col min="7668" max="7668" width="25.6328125" style="2" customWidth="1"/>
    <col min="7669" max="7669" width="20.6328125" style="2" customWidth="1"/>
    <col min="7670" max="7671" width="25.6328125" style="2" customWidth="1"/>
    <col min="7672" max="7922" width="8.90625" style="2"/>
    <col min="7923" max="7923" width="5.6328125" style="2" customWidth="1"/>
    <col min="7924" max="7924" width="25.6328125" style="2" customWidth="1"/>
    <col min="7925" max="7925" width="20.6328125" style="2" customWidth="1"/>
    <col min="7926" max="7927" width="25.6328125" style="2" customWidth="1"/>
    <col min="7928" max="8178" width="8.90625" style="2"/>
    <col min="8179" max="8179" width="5.6328125" style="2" customWidth="1"/>
    <col min="8180" max="8180" width="25.6328125" style="2" customWidth="1"/>
    <col min="8181" max="8181" width="20.6328125" style="2" customWidth="1"/>
    <col min="8182" max="8183" width="25.6328125" style="2" customWidth="1"/>
    <col min="8184" max="8434" width="8.90625" style="2"/>
    <col min="8435" max="8435" width="5.6328125" style="2" customWidth="1"/>
    <col min="8436" max="8436" width="25.6328125" style="2" customWidth="1"/>
    <col min="8437" max="8437" width="20.6328125" style="2" customWidth="1"/>
    <col min="8438" max="8439" width="25.6328125" style="2" customWidth="1"/>
    <col min="8440" max="8690" width="8.90625" style="2"/>
    <col min="8691" max="8691" width="5.6328125" style="2" customWidth="1"/>
    <col min="8692" max="8692" width="25.6328125" style="2" customWidth="1"/>
    <col min="8693" max="8693" width="20.6328125" style="2" customWidth="1"/>
    <col min="8694" max="8695" width="25.6328125" style="2" customWidth="1"/>
    <col min="8696" max="8946" width="8.90625" style="2"/>
    <col min="8947" max="8947" width="5.6328125" style="2" customWidth="1"/>
    <col min="8948" max="8948" width="25.6328125" style="2" customWidth="1"/>
    <col min="8949" max="8949" width="20.6328125" style="2" customWidth="1"/>
    <col min="8950" max="8951" width="25.6328125" style="2" customWidth="1"/>
    <col min="8952" max="9202" width="8.90625" style="2"/>
    <col min="9203" max="9203" width="5.6328125" style="2" customWidth="1"/>
    <col min="9204" max="9204" width="25.6328125" style="2" customWidth="1"/>
    <col min="9205" max="9205" width="20.6328125" style="2" customWidth="1"/>
    <col min="9206" max="9207" width="25.6328125" style="2" customWidth="1"/>
    <col min="9208" max="9458" width="8.90625" style="2"/>
    <col min="9459" max="9459" width="5.6328125" style="2" customWidth="1"/>
    <col min="9460" max="9460" width="25.6328125" style="2" customWidth="1"/>
    <col min="9461" max="9461" width="20.6328125" style="2" customWidth="1"/>
    <col min="9462" max="9463" width="25.6328125" style="2" customWidth="1"/>
    <col min="9464" max="9714" width="8.90625" style="2"/>
    <col min="9715" max="9715" width="5.6328125" style="2" customWidth="1"/>
    <col min="9716" max="9716" width="25.6328125" style="2" customWidth="1"/>
    <col min="9717" max="9717" width="20.6328125" style="2" customWidth="1"/>
    <col min="9718" max="9719" width="25.6328125" style="2" customWidth="1"/>
    <col min="9720" max="9970" width="8.90625" style="2"/>
    <col min="9971" max="9971" width="5.6328125" style="2" customWidth="1"/>
    <col min="9972" max="9972" width="25.6328125" style="2" customWidth="1"/>
    <col min="9973" max="9973" width="20.6328125" style="2" customWidth="1"/>
    <col min="9974" max="9975" width="25.6328125" style="2" customWidth="1"/>
    <col min="9976" max="10226" width="8.90625" style="2"/>
    <col min="10227" max="10227" width="5.6328125" style="2" customWidth="1"/>
    <col min="10228" max="10228" width="25.6328125" style="2" customWidth="1"/>
    <col min="10229" max="10229" width="20.6328125" style="2" customWidth="1"/>
    <col min="10230" max="10231" width="25.6328125" style="2" customWidth="1"/>
    <col min="10232" max="10482" width="8.90625" style="2"/>
    <col min="10483" max="10483" width="5.6328125" style="2" customWidth="1"/>
    <col min="10484" max="10484" width="25.6328125" style="2" customWidth="1"/>
    <col min="10485" max="10485" width="20.6328125" style="2" customWidth="1"/>
    <col min="10486" max="10487" width="25.6328125" style="2" customWidth="1"/>
    <col min="10488" max="10738" width="8.90625" style="2"/>
    <col min="10739" max="10739" width="5.6328125" style="2" customWidth="1"/>
    <col min="10740" max="10740" width="25.6328125" style="2" customWidth="1"/>
    <col min="10741" max="10741" width="20.6328125" style="2" customWidth="1"/>
    <col min="10742" max="10743" width="25.6328125" style="2" customWidth="1"/>
    <col min="10744" max="10994" width="8.90625" style="2"/>
    <col min="10995" max="10995" width="5.6328125" style="2" customWidth="1"/>
    <col min="10996" max="10996" width="25.6328125" style="2" customWidth="1"/>
    <col min="10997" max="10997" width="20.6328125" style="2" customWidth="1"/>
    <col min="10998" max="10999" width="25.6328125" style="2" customWidth="1"/>
    <col min="11000" max="11250" width="8.90625" style="2"/>
    <col min="11251" max="11251" width="5.6328125" style="2" customWidth="1"/>
    <col min="11252" max="11252" width="25.6328125" style="2" customWidth="1"/>
    <col min="11253" max="11253" width="20.6328125" style="2" customWidth="1"/>
    <col min="11254" max="11255" width="25.6328125" style="2" customWidth="1"/>
    <col min="11256" max="11506" width="8.90625" style="2"/>
    <col min="11507" max="11507" width="5.6328125" style="2" customWidth="1"/>
    <col min="11508" max="11508" width="25.6328125" style="2" customWidth="1"/>
    <col min="11509" max="11509" width="20.6328125" style="2" customWidth="1"/>
    <col min="11510" max="11511" width="25.6328125" style="2" customWidth="1"/>
    <col min="11512" max="11762" width="8.90625" style="2"/>
    <col min="11763" max="11763" width="5.6328125" style="2" customWidth="1"/>
    <col min="11764" max="11764" width="25.6328125" style="2" customWidth="1"/>
    <col min="11765" max="11765" width="20.6328125" style="2" customWidth="1"/>
    <col min="11766" max="11767" width="25.6328125" style="2" customWidth="1"/>
    <col min="11768" max="12018" width="8.90625" style="2"/>
    <col min="12019" max="12019" width="5.6328125" style="2" customWidth="1"/>
    <col min="12020" max="12020" width="25.6328125" style="2" customWidth="1"/>
    <col min="12021" max="12021" width="20.6328125" style="2" customWidth="1"/>
    <col min="12022" max="12023" width="25.6328125" style="2" customWidth="1"/>
    <col min="12024" max="12274" width="8.90625" style="2"/>
    <col min="12275" max="12275" width="5.6328125" style="2" customWidth="1"/>
    <col min="12276" max="12276" width="25.6328125" style="2" customWidth="1"/>
    <col min="12277" max="12277" width="20.6328125" style="2" customWidth="1"/>
    <col min="12278" max="12279" width="25.6328125" style="2" customWidth="1"/>
    <col min="12280" max="12530" width="8.90625" style="2"/>
    <col min="12531" max="12531" width="5.6328125" style="2" customWidth="1"/>
    <col min="12532" max="12532" width="25.6328125" style="2" customWidth="1"/>
    <col min="12533" max="12533" width="20.6328125" style="2" customWidth="1"/>
    <col min="12534" max="12535" width="25.6328125" style="2" customWidth="1"/>
    <col min="12536" max="12786" width="8.90625" style="2"/>
    <col min="12787" max="12787" width="5.6328125" style="2" customWidth="1"/>
    <col min="12788" max="12788" width="25.6328125" style="2" customWidth="1"/>
    <col min="12789" max="12789" width="20.6328125" style="2" customWidth="1"/>
    <col min="12790" max="12791" width="25.6328125" style="2" customWidth="1"/>
    <col min="12792" max="13042" width="8.90625" style="2"/>
    <col min="13043" max="13043" width="5.6328125" style="2" customWidth="1"/>
    <col min="13044" max="13044" width="25.6328125" style="2" customWidth="1"/>
    <col min="13045" max="13045" width="20.6328125" style="2" customWidth="1"/>
    <col min="13046" max="13047" width="25.6328125" style="2" customWidth="1"/>
    <col min="13048" max="13298" width="8.90625" style="2"/>
    <col min="13299" max="13299" width="5.6328125" style="2" customWidth="1"/>
    <col min="13300" max="13300" width="25.6328125" style="2" customWidth="1"/>
    <col min="13301" max="13301" width="20.6328125" style="2" customWidth="1"/>
    <col min="13302" max="13303" width="25.6328125" style="2" customWidth="1"/>
    <col min="13304" max="13554" width="8.90625" style="2"/>
    <col min="13555" max="13555" width="5.6328125" style="2" customWidth="1"/>
    <col min="13556" max="13556" width="25.6328125" style="2" customWidth="1"/>
    <col min="13557" max="13557" width="20.6328125" style="2" customWidth="1"/>
    <col min="13558" max="13559" width="25.6328125" style="2" customWidth="1"/>
    <col min="13560" max="13810" width="8.90625" style="2"/>
    <col min="13811" max="13811" width="5.6328125" style="2" customWidth="1"/>
    <col min="13812" max="13812" width="25.6328125" style="2" customWidth="1"/>
    <col min="13813" max="13813" width="20.6328125" style="2" customWidth="1"/>
    <col min="13814" max="13815" width="25.6328125" style="2" customWidth="1"/>
    <col min="13816" max="14066" width="8.90625" style="2"/>
    <col min="14067" max="14067" width="5.6328125" style="2" customWidth="1"/>
    <col min="14068" max="14068" width="25.6328125" style="2" customWidth="1"/>
    <col min="14069" max="14069" width="20.6328125" style="2" customWidth="1"/>
    <col min="14070" max="14071" width="25.6328125" style="2" customWidth="1"/>
    <col min="14072" max="14322" width="8.90625" style="2"/>
    <col min="14323" max="14323" width="5.6328125" style="2" customWidth="1"/>
    <col min="14324" max="14324" width="25.6328125" style="2" customWidth="1"/>
    <col min="14325" max="14325" width="20.6328125" style="2" customWidth="1"/>
    <col min="14326" max="14327" width="25.6328125" style="2" customWidth="1"/>
    <col min="14328" max="14578" width="8.90625" style="2"/>
    <col min="14579" max="14579" width="5.6328125" style="2" customWidth="1"/>
    <col min="14580" max="14580" width="25.6328125" style="2" customWidth="1"/>
    <col min="14581" max="14581" width="20.6328125" style="2" customWidth="1"/>
    <col min="14582" max="14583" width="25.6328125" style="2" customWidth="1"/>
    <col min="14584" max="14834" width="8.90625" style="2"/>
    <col min="14835" max="14835" width="5.6328125" style="2" customWidth="1"/>
    <col min="14836" max="14836" width="25.6328125" style="2" customWidth="1"/>
    <col min="14837" max="14837" width="20.6328125" style="2" customWidth="1"/>
    <col min="14838" max="14839" width="25.6328125" style="2" customWidth="1"/>
    <col min="14840" max="15090" width="8.90625" style="2"/>
    <col min="15091" max="15091" width="5.6328125" style="2" customWidth="1"/>
    <col min="15092" max="15092" width="25.6328125" style="2" customWidth="1"/>
    <col min="15093" max="15093" width="20.6328125" style="2" customWidth="1"/>
    <col min="15094" max="15095" width="25.6328125" style="2" customWidth="1"/>
    <col min="15096" max="15346" width="8.90625" style="2"/>
    <col min="15347" max="15347" width="5.6328125" style="2" customWidth="1"/>
    <col min="15348" max="15348" width="25.6328125" style="2" customWidth="1"/>
    <col min="15349" max="15349" width="20.6328125" style="2" customWidth="1"/>
    <col min="15350" max="15351" width="25.6328125" style="2" customWidth="1"/>
    <col min="15352" max="15602" width="8.90625" style="2"/>
    <col min="15603" max="15603" width="5.6328125" style="2" customWidth="1"/>
    <col min="15604" max="15604" width="25.6328125" style="2" customWidth="1"/>
    <col min="15605" max="15605" width="20.6328125" style="2" customWidth="1"/>
    <col min="15606" max="15607" width="25.6328125" style="2" customWidth="1"/>
    <col min="15608" max="15858" width="8.90625" style="2"/>
    <col min="15859" max="15859" width="5.6328125" style="2" customWidth="1"/>
    <col min="15860" max="15860" width="25.6328125" style="2" customWidth="1"/>
    <col min="15861" max="15861" width="20.6328125" style="2" customWidth="1"/>
    <col min="15862" max="15863" width="25.6328125" style="2" customWidth="1"/>
    <col min="15864" max="16114" width="8.90625" style="2"/>
    <col min="16115" max="16115" width="5.6328125" style="2" customWidth="1"/>
    <col min="16116" max="16116" width="25.6328125" style="2" customWidth="1"/>
    <col min="16117" max="16117" width="20.6328125" style="2" customWidth="1"/>
    <col min="16118" max="16119" width="25.6328125" style="2" customWidth="1"/>
    <col min="16120" max="16384" width="8.90625" style="2"/>
  </cols>
  <sheetData>
    <row r="1" spans="1:6" ht="15" customHeight="1" x14ac:dyDescent="0.25"/>
    <row r="2" spans="1:6" ht="85.25" customHeight="1" x14ac:dyDescent="0.25"/>
    <row r="3" spans="1:6" ht="16" customHeight="1" x14ac:dyDescent="0.25">
      <c r="C3" s="117" t="s">
        <v>52</v>
      </c>
      <c r="D3" s="117"/>
    </row>
    <row r="4" spans="1:6" ht="16" customHeight="1" x14ac:dyDescent="0.25">
      <c r="C4" s="117"/>
      <c r="D4" s="117"/>
    </row>
    <row r="5" spans="1:6" ht="16" customHeight="1" x14ac:dyDescent="0.25"/>
    <row r="6" spans="1:6" ht="20" customHeight="1" x14ac:dyDescent="0.25">
      <c r="C6" s="29" t="s">
        <v>41</v>
      </c>
      <c r="D6" s="28">
        <v>25</v>
      </c>
    </row>
    <row r="7" spans="1:6" ht="20" customHeight="1" x14ac:dyDescent="0.35">
      <c r="A7" s="27"/>
      <c r="B7" s="27"/>
      <c r="C7" s="30" t="s">
        <v>42</v>
      </c>
      <c r="D7" s="115">
        <v>40</v>
      </c>
    </row>
    <row r="8" spans="1:6" ht="20" customHeight="1" x14ac:dyDescent="0.35">
      <c r="A8" s="27"/>
      <c r="B8" s="27"/>
      <c r="C8" s="31" t="s">
        <v>37</v>
      </c>
      <c r="D8" s="116">
        <v>7.0000000000000007E-2</v>
      </c>
    </row>
    <row r="9" spans="1:6" ht="20" customHeight="1" x14ac:dyDescent="0.35">
      <c r="A9" s="27"/>
      <c r="B9" s="27"/>
      <c r="C9" s="30" t="s">
        <v>46</v>
      </c>
      <c r="D9" s="26">
        <v>3000</v>
      </c>
    </row>
    <row r="10" spans="1:6" ht="20" customHeight="1" x14ac:dyDescent="0.3">
      <c r="A10" s="27"/>
      <c r="B10" s="27"/>
      <c r="D10" s="27"/>
    </row>
    <row r="11" spans="1:6" ht="25" customHeight="1" x14ac:dyDescent="0.3">
      <c r="A11" s="27"/>
      <c r="B11" s="27"/>
      <c r="C11" s="32" t="s">
        <v>47</v>
      </c>
      <c r="D11" s="33">
        <f>D9</f>
        <v>3000</v>
      </c>
    </row>
    <row r="12" spans="1:6" ht="16" customHeight="1" x14ac:dyDescent="0.45">
      <c r="A12" s="27"/>
      <c r="B12" s="27"/>
      <c r="C12" s="34"/>
      <c r="D12" s="35"/>
    </row>
    <row r="13" spans="1:6" ht="25" customHeight="1" x14ac:dyDescent="0.3">
      <c r="A13" s="27"/>
      <c r="B13" s="27"/>
      <c r="C13" s="36" t="s">
        <v>65</v>
      </c>
      <c r="D13" s="37">
        <f>Calculations!AD11/'Buy or Raise Replacements'!D6</f>
        <v>2692.8441000000003</v>
      </c>
    </row>
    <row r="14" spans="1:6" ht="16" customHeight="1" x14ac:dyDescent="0.3">
      <c r="A14" s="27"/>
      <c r="B14" s="27"/>
      <c r="C14" s="27"/>
      <c r="D14" s="27"/>
    </row>
    <row r="15" spans="1:6" ht="16" customHeight="1" x14ac:dyDescent="0.25">
      <c r="C15" s="118" t="s">
        <v>8</v>
      </c>
      <c r="D15" s="118"/>
      <c r="E15" s="38"/>
      <c r="F15" s="38"/>
    </row>
    <row r="16" spans="1:6" ht="16" customHeight="1" x14ac:dyDescent="0.25">
      <c r="C16" s="118" t="s">
        <v>9</v>
      </c>
      <c r="D16" s="118"/>
      <c r="E16" s="38"/>
      <c r="F16" s="38"/>
    </row>
    <row r="17" spans="3:4" ht="16" customHeight="1" x14ac:dyDescent="0.25">
      <c r="C17" s="39"/>
      <c r="D17" s="39"/>
    </row>
    <row r="18" spans="3:4" ht="16" customHeight="1" x14ac:dyDescent="0.35">
      <c r="C18" s="40" t="s">
        <v>50</v>
      </c>
    </row>
    <row r="19" spans="3:4" ht="16" customHeight="1" x14ac:dyDescent="0.35">
      <c r="C19" s="40" t="s">
        <v>51</v>
      </c>
    </row>
  </sheetData>
  <sheetProtection algorithmName="SHA-512" hashValue="zVnw4wISm6RamxKxRNhkL+u8adt2apQbMlRfX0zOdtyaByX35if7+Zq5M+oVNyEc84MVp2icKx6Rh09sCti1QQ==" saltValue="P02SoOLaez5aTs1Krm3mtw==" spinCount="100000" sheet="1" objects="1" scenarios="1"/>
  <mergeCells count="3">
    <mergeCell ref="C3:D4"/>
    <mergeCell ref="C15:D15"/>
    <mergeCell ref="C16:D16"/>
  </mergeCells>
  <printOptions horizontalCentered="1"/>
  <pageMargins left="0.75" right="0.75" top="1" bottom="1" header="0" footer="0"/>
  <pageSetup scale="98"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2B7D-CEF5-4884-BAF5-0369E9A19425}">
  <sheetPr>
    <pageSetUpPr fitToPage="1"/>
  </sheetPr>
  <dimension ref="B1:AD36"/>
  <sheetViews>
    <sheetView showGridLines="0" showRowColHeaders="0" zoomScaleNormal="100" workbookViewId="0"/>
  </sheetViews>
  <sheetFormatPr defaultColWidth="8.90625" defaultRowHeight="14.5" x14ac:dyDescent="0.35"/>
  <cols>
    <col min="1" max="1" width="2.6328125" style="4" customWidth="1"/>
    <col min="2" max="2" width="0.90625" style="4" customWidth="1"/>
    <col min="3" max="3" width="32.81640625" style="4" customWidth="1"/>
    <col min="4" max="6" width="10.81640625" style="4" customWidth="1"/>
    <col min="7" max="7" width="0.90625" style="4" customWidth="1"/>
    <col min="8" max="8" width="2.6328125" style="4" customWidth="1"/>
    <col min="9" max="9" width="0.90625" style="4" customWidth="1"/>
    <col min="10" max="10" width="15.81640625" style="4" customWidth="1"/>
    <col min="11" max="11" width="10.81640625" style="4" customWidth="1"/>
    <col min="12" max="12" width="0.90625" style="4" customWidth="1"/>
    <col min="13" max="13" width="12.81640625" style="4" customWidth="1"/>
    <col min="14" max="14" width="0.90625" style="4" customWidth="1"/>
    <col min="15" max="15" width="12.81640625" style="4" customWidth="1"/>
    <col min="16" max="16" width="0.90625" style="4" customWidth="1"/>
    <col min="17" max="17" width="12.81640625" style="4" customWidth="1"/>
    <col min="18" max="18" width="0.90625" style="4" customWidth="1"/>
    <col min="19" max="20" width="12.81640625" style="4" customWidth="1"/>
    <col min="21" max="21" width="0.90625" style="4" customWidth="1"/>
    <col min="22" max="22" width="2.6328125" style="4" customWidth="1"/>
    <col min="23" max="23" width="8.90625" style="4"/>
    <col min="24" max="24" width="15.81640625" style="4" customWidth="1"/>
    <col min="25" max="26" width="8.90625" style="4"/>
    <col min="27" max="29" width="10.81640625" style="4" customWidth="1"/>
    <col min="30" max="16384" width="8.90625" style="4"/>
  </cols>
  <sheetData>
    <row r="1" spans="2:30" ht="15" customHeight="1" x14ac:dyDescent="0.35"/>
    <row r="2" spans="2:30" ht="15" customHeight="1" thickBot="1" x14ac:dyDescent="0.35">
      <c r="B2" s="2"/>
      <c r="C2" s="41" t="s">
        <v>38</v>
      </c>
      <c r="D2" s="41"/>
      <c r="E2" s="2"/>
      <c r="F2" s="2"/>
      <c r="G2" s="2"/>
      <c r="I2" s="42"/>
      <c r="J2" s="43" t="s">
        <v>12</v>
      </c>
      <c r="K2" s="43"/>
      <c r="L2" s="43"/>
      <c r="M2" s="42"/>
      <c r="N2" s="42"/>
      <c r="O2" s="42"/>
      <c r="P2" s="42"/>
      <c r="Q2" s="42"/>
      <c r="R2" s="42"/>
      <c r="S2" s="42"/>
      <c r="T2" s="42"/>
      <c r="U2" s="42"/>
    </row>
    <row r="3" spans="2:30" ht="15" customHeight="1" x14ac:dyDescent="0.35">
      <c r="B3" s="15"/>
      <c r="C3" s="44"/>
      <c r="D3" s="44"/>
      <c r="E3" s="45" t="s">
        <v>3</v>
      </c>
      <c r="F3" s="45" t="s">
        <v>3</v>
      </c>
      <c r="G3" s="46"/>
      <c r="I3" s="47"/>
      <c r="J3" s="48"/>
      <c r="K3" s="48"/>
      <c r="L3" s="48"/>
      <c r="M3" s="49" t="s">
        <v>26</v>
      </c>
      <c r="N3" s="48"/>
      <c r="O3" s="49" t="s">
        <v>24</v>
      </c>
      <c r="P3" s="48"/>
      <c r="Q3" s="49" t="s">
        <v>22</v>
      </c>
      <c r="R3" s="48"/>
      <c r="S3" s="49" t="s">
        <v>18</v>
      </c>
      <c r="T3" s="49" t="s">
        <v>18</v>
      </c>
      <c r="U3" s="50"/>
    </row>
    <row r="4" spans="2:30" ht="15" customHeight="1" thickBot="1" x14ac:dyDescent="0.4">
      <c r="B4" s="16"/>
      <c r="C4" s="51"/>
      <c r="D4" s="51"/>
      <c r="E4" s="52" t="s">
        <v>34</v>
      </c>
      <c r="F4" s="52" t="s">
        <v>4</v>
      </c>
      <c r="G4" s="53"/>
      <c r="I4" s="54"/>
      <c r="J4" s="55"/>
      <c r="K4" s="55"/>
      <c r="L4" s="55"/>
      <c r="M4" s="56" t="s">
        <v>27</v>
      </c>
      <c r="N4" s="55"/>
      <c r="O4" s="56" t="s">
        <v>25</v>
      </c>
      <c r="P4" s="55"/>
      <c r="Q4" s="56" t="s">
        <v>23</v>
      </c>
      <c r="R4" s="55"/>
      <c r="S4" s="56" t="s">
        <v>35</v>
      </c>
      <c r="T4" s="56" t="s">
        <v>19</v>
      </c>
      <c r="U4" s="57"/>
      <c r="AA4" s="13"/>
      <c r="AB4" s="114" t="s">
        <v>62</v>
      </c>
      <c r="AC4" s="114" t="s">
        <v>61</v>
      </c>
      <c r="AD4" s="114" t="s">
        <v>63</v>
      </c>
    </row>
    <row r="5" spans="2:30" ht="5" customHeight="1" x14ac:dyDescent="0.3">
      <c r="B5" s="17"/>
      <c r="C5" s="58"/>
      <c r="D5" s="58"/>
      <c r="E5" s="58"/>
      <c r="F5" s="58"/>
      <c r="G5" s="59"/>
      <c r="I5" s="54"/>
      <c r="J5" s="60"/>
      <c r="K5" s="60"/>
      <c r="L5" s="60"/>
      <c r="M5" s="60"/>
      <c r="N5" s="60"/>
      <c r="O5" s="60"/>
      <c r="P5" s="60"/>
      <c r="Q5" s="60"/>
      <c r="R5" s="60"/>
      <c r="S5" s="60"/>
      <c r="T5" s="60"/>
      <c r="U5" s="57"/>
    </row>
    <row r="6" spans="2:30" ht="15" customHeight="1" x14ac:dyDescent="0.3">
      <c r="B6" s="17"/>
      <c r="C6" s="58" t="s">
        <v>10</v>
      </c>
      <c r="D6" s="58"/>
      <c r="E6" s="108">
        <f>D7*D8</f>
        <v>1650</v>
      </c>
      <c r="F6" s="61">
        <f>'Buy or Raise Replacements'!D7*D7*D8</f>
        <v>66000</v>
      </c>
      <c r="G6" s="59"/>
      <c r="I6" s="54"/>
      <c r="J6" s="62" t="s">
        <v>17</v>
      </c>
      <c r="K6" s="62"/>
      <c r="L6" s="62"/>
      <c r="M6" s="5">
        <v>5</v>
      </c>
      <c r="N6" s="60"/>
      <c r="O6" s="6">
        <v>90</v>
      </c>
      <c r="P6" s="60"/>
      <c r="Q6" s="6">
        <v>300</v>
      </c>
      <c r="R6" s="60"/>
      <c r="S6" s="63">
        <f>M6*O6*(Q6/2000)</f>
        <v>67.5</v>
      </c>
      <c r="T6" s="64">
        <f>S6*'Buy or Raise Replacements'!$D$7</f>
        <v>2700</v>
      </c>
      <c r="U6" s="57"/>
      <c r="AA6" s="4" t="s">
        <v>60</v>
      </c>
      <c r="AB6" s="12">
        <f>F6-F9</f>
        <v>37518.75</v>
      </c>
      <c r="AC6" s="12">
        <f>F6*'Buy or Raise Replacements'!D8</f>
        <v>4620</v>
      </c>
      <c r="AD6" s="12">
        <f>SUM(AB6:AC6)</f>
        <v>42138.75</v>
      </c>
    </row>
    <row r="7" spans="2:30" ht="15" customHeight="1" x14ac:dyDescent="0.35">
      <c r="B7" s="17"/>
      <c r="C7" s="65" t="s">
        <v>0</v>
      </c>
      <c r="D7" s="1">
        <v>550</v>
      </c>
      <c r="E7" s="107"/>
      <c r="F7" s="58"/>
      <c r="G7" s="59"/>
      <c r="I7" s="54"/>
      <c r="J7" s="62" t="s">
        <v>20</v>
      </c>
      <c r="K7" s="62"/>
      <c r="L7" s="62"/>
      <c r="M7" s="5">
        <v>10</v>
      </c>
      <c r="N7" s="60"/>
      <c r="O7" s="6">
        <v>45</v>
      </c>
      <c r="P7" s="60"/>
      <c r="Q7" s="6">
        <v>300</v>
      </c>
      <c r="R7" s="60"/>
      <c r="S7" s="63">
        <f>M7*O7*(Q7/2000)</f>
        <v>67.5</v>
      </c>
      <c r="T7" s="64">
        <f>S7*'Buy or Raise Replacements'!$D$7</f>
        <v>2700</v>
      </c>
      <c r="U7" s="57"/>
      <c r="AA7" s="4" t="s">
        <v>44</v>
      </c>
      <c r="AB7" s="12">
        <f>F19+F24+F25+F26</f>
        <v>7440</v>
      </c>
      <c r="AC7" s="12">
        <f>(F19*'Buy or Raise Replacements'!D8)+((Calculations!F24+Calculations!F25+Calculations!F26)*0.5*'Buy or Raise Replacements'!D8)</f>
        <v>461.47500000000002</v>
      </c>
      <c r="AD7" s="12">
        <f t="shared" ref="AD7:AD11" si="0">SUM(AB7:AC7)</f>
        <v>7901.4750000000004</v>
      </c>
    </row>
    <row r="8" spans="2:30" ht="15" customHeight="1" x14ac:dyDescent="0.35">
      <c r="B8" s="17"/>
      <c r="C8" s="65" t="s">
        <v>40</v>
      </c>
      <c r="D8" s="3">
        <v>3</v>
      </c>
      <c r="E8" s="107"/>
      <c r="F8" s="58"/>
      <c r="G8" s="59"/>
      <c r="I8" s="54"/>
      <c r="J8" s="62" t="s">
        <v>21</v>
      </c>
      <c r="K8" s="62"/>
      <c r="L8" s="62"/>
      <c r="M8" s="5">
        <v>0</v>
      </c>
      <c r="N8" s="60"/>
      <c r="O8" s="6">
        <v>30</v>
      </c>
      <c r="P8" s="60"/>
      <c r="Q8" s="6">
        <v>180</v>
      </c>
      <c r="R8" s="60"/>
      <c r="S8" s="63">
        <f>M8*O8*(Q8/2000)</f>
        <v>0</v>
      </c>
      <c r="T8" s="64">
        <f>S8*'Buy or Raise Replacements'!$D$7</f>
        <v>0</v>
      </c>
      <c r="U8" s="57"/>
      <c r="AA8" s="4" t="s">
        <v>43</v>
      </c>
      <c r="AB8" s="12">
        <f>SUM(T6:T11)</f>
        <v>8878.5</v>
      </c>
      <c r="AC8" s="12">
        <f>SUM(T6:T11)*0.5*'Buy or Raise Replacements'!D8</f>
        <v>310.7475</v>
      </c>
      <c r="AD8" s="12">
        <f t="shared" si="0"/>
        <v>9189.2474999999995</v>
      </c>
    </row>
    <row r="9" spans="2:30" ht="15" customHeight="1" x14ac:dyDescent="0.3">
      <c r="B9" s="17"/>
      <c r="C9" s="58" t="s">
        <v>11</v>
      </c>
      <c r="D9" s="58"/>
      <c r="E9" s="108">
        <f>F9/'Buy or Raise Replacements'!D7</f>
        <v>712.03125000000011</v>
      </c>
      <c r="F9" s="61">
        <f>D10*D11*D12</f>
        <v>28481.250000000004</v>
      </c>
      <c r="G9" s="59"/>
      <c r="I9" s="54"/>
      <c r="J9" s="62" t="s">
        <v>28</v>
      </c>
      <c r="K9" s="62"/>
      <c r="L9" s="62"/>
      <c r="M9" s="5">
        <v>5</v>
      </c>
      <c r="N9" s="60"/>
      <c r="O9" s="6">
        <v>90</v>
      </c>
      <c r="P9" s="60"/>
      <c r="Q9" s="6">
        <v>350</v>
      </c>
      <c r="R9" s="60"/>
      <c r="S9" s="63">
        <f>M9*O9*(Q9/2000)</f>
        <v>78.75</v>
      </c>
      <c r="T9" s="64">
        <f>S9*'Buy or Raise Replacements'!$D$7</f>
        <v>3150</v>
      </c>
      <c r="U9" s="57"/>
      <c r="AA9" s="4" t="s">
        <v>1</v>
      </c>
      <c r="AB9" s="12">
        <f>SUM(T19:T21)</f>
        <v>6720</v>
      </c>
      <c r="AC9" s="12">
        <f>SUM(T19:T21)*0.5*'Buy or Raise Replacements'!D8</f>
        <v>235.20000000000002</v>
      </c>
      <c r="AD9" s="12">
        <f t="shared" si="0"/>
        <v>6955.2</v>
      </c>
    </row>
    <row r="10" spans="2:30" ht="15" customHeight="1" x14ac:dyDescent="0.3">
      <c r="B10" s="17"/>
      <c r="C10" s="65" t="s">
        <v>45</v>
      </c>
      <c r="D10" s="66">
        <f>'Buy or Raise Replacements'!D7-'Buy or Raise Replacements'!D6</f>
        <v>15</v>
      </c>
      <c r="E10" s="107"/>
      <c r="F10" s="58"/>
      <c r="G10" s="59"/>
      <c r="I10" s="54"/>
      <c r="J10" s="62" t="s">
        <v>29</v>
      </c>
      <c r="K10" s="62"/>
      <c r="L10" s="62"/>
      <c r="M10" s="5">
        <v>0.25</v>
      </c>
      <c r="N10" s="60"/>
      <c r="O10" s="6">
        <v>365</v>
      </c>
      <c r="P10" s="60"/>
      <c r="Q10" s="6">
        <v>180</v>
      </c>
      <c r="R10" s="60"/>
      <c r="S10" s="63">
        <f>M10*O10*(Q10/2000)</f>
        <v>8.2125000000000004</v>
      </c>
      <c r="T10" s="64">
        <f>S10*'Buy or Raise Replacements'!$D$7</f>
        <v>328.5</v>
      </c>
      <c r="U10" s="57"/>
      <c r="AA10" s="13" t="s">
        <v>13</v>
      </c>
      <c r="AB10" s="113">
        <f>SUM(T28:T30)</f>
        <v>1098</v>
      </c>
      <c r="AC10" s="113">
        <f>SUM(T28:T30)*0.5*'Buy or Raise Replacements'!D8</f>
        <v>38.430000000000007</v>
      </c>
      <c r="AD10" s="113">
        <f t="shared" si="0"/>
        <v>1136.43</v>
      </c>
    </row>
    <row r="11" spans="2:30" ht="15" customHeight="1" x14ac:dyDescent="0.35">
      <c r="B11" s="18"/>
      <c r="C11" s="65" t="s">
        <v>39</v>
      </c>
      <c r="D11" s="1">
        <v>775</v>
      </c>
      <c r="E11" s="107"/>
      <c r="F11" s="67"/>
      <c r="G11" s="68"/>
      <c r="I11" s="54"/>
      <c r="J11" s="62" t="s">
        <v>13</v>
      </c>
      <c r="K11" s="62"/>
      <c r="L11" s="62"/>
      <c r="M11" s="60"/>
      <c r="N11" s="60"/>
      <c r="O11" s="60"/>
      <c r="P11" s="60"/>
      <c r="Q11" s="60"/>
      <c r="R11" s="60"/>
      <c r="S11" s="5">
        <v>0</v>
      </c>
      <c r="T11" s="64">
        <f>S11*'Buy or Raise Replacements'!$D$7</f>
        <v>0</v>
      </c>
      <c r="U11" s="57"/>
      <c r="AB11" s="12">
        <f>SUM(AB6:AB10)</f>
        <v>61655.25</v>
      </c>
      <c r="AC11" s="12">
        <f>SUM(AC6:AC10)</f>
        <v>5665.8525000000009</v>
      </c>
      <c r="AD11" s="12">
        <f t="shared" si="0"/>
        <v>67321.102500000008</v>
      </c>
    </row>
    <row r="12" spans="2:30" ht="15" customHeight="1" x14ac:dyDescent="0.35">
      <c r="B12" s="18"/>
      <c r="C12" s="65" t="s">
        <v>40</v>
      </c>
      <c r="D12" s="3">
        <v>2.4500000000000002</v>
      </c>
      <c r="E12" s="107"/>
      <c r="F12" s="67"/>
      <c r="G12" s="68"/>
      <c r="I12" s="7"/>
      <c r="J12" s="8"/>
      <c r="K12" s="8"/>
      <c r="L12" s="8"/>
      <c r="M12" s="8"/>
      <c r="N12" s="8"/>
      <c r="O12" s="8"/>
      <c r="P12" s="8"/>
      <c r="Q12" s="8"/>
      <c r="R12" s="8"/>
      <c r="S12" s="8"/>
      <c r="T12" s="8"/>
      <c r="U12" s="9"/>
      <c r="AA12" s="4" t="s">
        <v>64</v>
      </c>
      <c r="AB12" s="12">
        <f>AB11/'Buy or Raise Replacements'!$D$6</f>
        <v>2466.21</v>
      </c>
      <c r="AC12" s="12">
        <f>AC11/'Buy or Raise Replacements'!$D$6</f>
        <v>226.63410000000005</v>
      </c>
      <c r="AD12" s="12">
        <f>AD11/'Buy or Raise Replacements'!$D$6</f>
        <v>2692.8441000000003</v>
      </c>
    </row>
    <row r="13" spans="2:30" ht="5" customHeight="1" thickBot="1" x14ac:dyDescent="0.3">
      <c r="B13" s="19"/>
      <c r="C13" s="69"/>
      <c r="D13" s="69"/>
      <c r="E13" s="69"/>
      <c r="F13" s="69"/>
      <c r="G13" s="70"/>
      <c r="I13" s="71"/>
      <c r="J13" s="72"/>
      <c r="K13" s="72"/>
      <c r="L13" s="72"/>
      <c r="M13" s="55"/>
      <c r="N13" s="55"/>
      <c r="O13" s="55"/>
      <c r="P13" s="55"/>
      <c r="Q13" s="55"/>
      <c r="R13" s="55"/>
      <c r="S13" s="55"/>
      <c r="T13" s="55"/>
      <c r="U13" s="73"/>
    </row>
    <row r="14" spans="2:30" ht="15" customHeight="1" x14ac:dyDescent="0.35"/>
    <row r="15" spans="2:30" ht="15" customHeight="1" thickBot="1" x14ac:dyDescent="0.4">
      <c r="C15" s="76" t="s">
        <v>30</v>
      </c>
      <c r="D15" s="74"/>
      <c r="E15" s="2"/>
      <c r="F15" s="75"/>
      <c r="G15" s="27"/>
      <c r="I15" s="42"/>
      <c r="J15" s="43" t="s">
        <v>53</v>
      </c>
      <c r="K15" s="43"/>
      <c r="L15" s="43"/>
      <c r="M15" s="42"/>
      <c r="N15" s="42"/>
      <c r="O15" s="42"/>
      <c r="P15" s="42"/>
      <c r="Q15" s="42"/>
      <c r="R15" s="42"/>
      <c r="S15" s="42"/>
      <c r="T15" s="42"/>
      <c r="U15" s="42"/>
    </row>
    <row r="16" spans="2:30" ht="15" customHeight="1" x14ac:dyDescent="0.35">
      <c r="B16" s="80"/>
      <c r="C16" s="81"/>
      <c r="D16" s="106"/>
      <c r="E16" s="82" t="s">
        <v>3</v>
      </c>
      <c r="F16" s="82" t="s">
        <v>3</v>
      </c>
      <c r="G16" s="83"/>
      <c r="I16" s="47"/>
      <c r="J16" s="48"/>
      <c r="K16" s="119" t="s">
        <v>14</v>
      </c>
      <c r="L16" s="119"/>
      <c r="M16" s="119"/>
      <c r="N16" s="48"/>
      <c r="O16" s="119" t="s">
        <v>16</v>
      </c>
      <c r="P16" s="119"/>
      <c r="Q16" s="119"/>
      <c r="R16" s="48"/>
      <c r="S16" s="49" t="s">
        <v>18</v>
      </c>
      <c r="T16" s="49" t="s">
        <v>18</v>
      </c>
      <c r="U16" s="50"/>
    </row>
    <row r="17" spans="2:21" ht="15" customHeight="1" thickBot="1" x14ac:dyDescent="0.4">
      <c r="B17" s="87"/>
      <c r="C17" s="88"/>
      <c r="D17" s="105"/>
      <c r="E17" s="89" t="s">
        <v>34</v>
      </c>
      <c r="F17" s="89" t="s">
        <v>4</v>
      </c>
      <c r="G17" s="90"/>
      <c r="I17" s="54"/>
      <c r="J17" s="55"/>
      <c r="K17" s="55" t="s">
        <v>15</v>
      </c>
      <c r="L17" s="55"/>
      <c r="M17" s="56" t="s">
        <v>54</v>
      </c>
      <c r="N17" s="55"/>
      <c r="O17" s="56" t="s">
        <v>55</v>
      </c>
      <c r="P17" s="55"/>
      <c r="Q17" s="56" t="s">
        <v>56</v>
      </c>
      <c r="R17" s="55"/>
      <c r="S17" s="56" t="s">
        <v>35</v>
      </c>
      <c r="T17" s="56" t="s">
        <v>19</v>
      </c>
      <c r="U17" s="57"/>
    </row>
    <row r="18" spans="2:21" ht="5" customHeight="1" x14ac:dyDescent="0.35">
      <c r="B18" s="87"/>
      <c r="C18" s="92"/>
      <c r="D18" s="104"/>
      <c r="E18" s="92"/>
      <c r="F18" s="92"/>
      <c r="G18" s="90"/>
      <c r="I18" s="54"/>
      <c r="J18" s="60"/>
      <c r="K18" s="60"/>
      <c r="L18" s="60"/>
      <c r="M18" s="60"/>
      <c r="N18" s="60"/>
      <c r="O18" s="60"/>
      <c r="P18" s="60"/>
      <c r="Q18" s="60"/>
      <c r="R18" s="60"/>
      <c r="S18" s="60"/>
      <c r="T18" s="60"/>
      <c r="U18" s="57"/>
    </row>
    <row r="19" spans="2:21" ht="15" customHeight="1" x14ac:dyDescent="0.35">
      <c r="B19" s="87"/>
      <c r="C19" s="92" t="s">
        <v>33</v>
      </c>
      <c r="D19" s="104"/>
      <c r="E19" s="95">
        <f>F19/'Buy or Raise Replacements'!$D$7</f>
        <v>143.625</v>
      </c>
      <c r="F19" s="94">
        <f>((D20*D21)/D22)+(D24*D20)+(D25*D20)</f>
        <v>5745</v>
      </c>
      <c r="G19" s="90"/>
      <c r="I19" s="54"/>
      <c r="J19" s="62" t="s">
        <v>57</v>
      </c>
      <c r="K19" s="5">
        <v>0</v>
      </c>
      <c r="L19" s="62"/>
      <c r="M19" s="5">
        <v>7</v>
      </c>
      <c r="N19" s="60"/>
      <c r="O19" s="6">
        <v>0</v>
      </c>
      <c r="P19" s="60"/>
      <c r="Q19" s="6">
        <v>24</v>
      </c>
      <c r="R19" s="60"/>
      <c r="S19" s="63">
        <f>(K19*O19)+(M19*Q19)</f>
        <v>168</v>
      </c>
      <c r="T19" s="64">
        <f>S19*'Buy or Raise Replacements'!$D$7</f>
        <v>6720</v>
      </c>
      <c r="U19" s="57"/>
    </row>
    <row r="20" spans="2:21" ht="15" customHeight="1" x14ac:dyDescent="0.35">
      <c r="B20" s="87"/>
      <c r="C20" s="96" t="s">
        <v>31</v>
      </c>
      <c r="D20" s="10">
        <v>3</v>
      </c>
      <c r="E20" s="92"/>
      <c r="F20" s="92"/>
      <c r="G20" s="90"/>
      <c r="I20" s="54"/>
      <c r="J20" s="62" t="s">
        <v>58</v>
      </c>
      <c r="K20" s="5">
        <v>0</v>
      </c>
      <c r="L20" s="62"/>
      <c r="M20" s="5">
        <v>0</v>
      </c>
      <c r="N20" s="60"/>
      <c r="O20" s="6">
        <v>0</v>
      </c>
      <c r="P20" s="60"/>
      <c r="Q20" s="6">
        <v>0</v>
      </c>
      <c r="R20" s="60"/>
      <c r="S20" s="63">
        <f t="shared" ref="S20:S21" si="1">(K20*O20)+(M20*Q20)</f>
        <v>0</v>
      </c>
      <c r="T20" s="64">
        <f>S20*'Buy or Raise Replacements'!$D$7</f>
        <v>0</v>
      </c>
      <c r="U20" s="57"/>
    </row>
    <row r="21" spans="2:21" ht="15" customHeight="1" x14ac:dyDescent="0.35">
      <c r="B21" s="97"/>
      <c r="C21" s="96" t="s">
        <v>32</v>
      </c>
      <c r="D21" s="11">
        <v>5400</v>
      </c>
      <c r="E21" s="92"/>
      <c r="F21" s="92"/>
      <c r="G21" s="98"/>
      <c r="I21" s="54"/>
      <c r="J21" s="62" t="s">
        <v>59</v>
      </c>
      <c r="K21" s="5">
        <v>0</v>
      </c>
      <c r="L21" s="62"/>
      <c r="M21" s="5">
        <v>0</v>
      </c>
      <c r="N21" s="60"/>
      <c r="O21" s="6">
        <v>0</v>
      </c>
      <c r="P21" s="60"/>
      <c r="Q21" s="6">
        <v>0</v>
      </c>
      <c r="R21" s="60"/>
      <c r="S21" s="63">
        <f t="shared" si="1"/>
        <v>0</v>
      </c>
      <c r="T21" s="64">
        <f>S21*'Buy or Raise Replacements'!$D$7</f>
        <v>0</v>
      </c>
      <c r="U21" s="57"/>
    </row>
    <row r="22" spans="2:21" ht="15" customHeight="1" thickBot="1" x14ac:dyDescent="0.4">
      <c r="B22" s="87"/>
      <c r="C22" s="96" t="s">
        <v>5</v>
      </c>
      <c r="D22" s="10">
        <v>4</v>
      </c>
      <c r="E22" s="92"/>
      <c r="F22" s="92"/>
      <c r="G22" s="90"/>
      <c r="I22" s="71"/>
      <c r="J22" s="72"/>
      <c r="K22" s="72"/>
      <c r="L22" s="72"/>
      <c r="M22" s="55"/>
      <c r="N22" s="55"/>
      <c r="O22" s="55"/>
      <c r="P22" s="55"/>
      <c r="Q22" s="55"/>
      <c r="R22" s="55"/>
      <c r="S22" s="55"/>
      <c r="T22" s="55"/>
      <c r="U22" s="73"/>
    </row>
    <row r="23" spans="2:21" ht="15" customHeight="1" x14ac:dyDescent="0.35">
      <c r="B23" s="87"/>
      <c r="C23" s="92"/>
      <c r="D23" s="92"/>
      <c r="E23" s="92"/>
      <c r="F23" s="92"/>
      <c r="G23" s="90"/>
    </row>
    <row r="24" spans="2:21" ht="15" customHeight="1" thickBot="1" x14ac:dyDescent="0.35">
      <c r="B24" s="87"/>
      <c r="C24" s="100" t="s">
        <v>36</v>
      </c>
      <c r="D24" s="14">
        <v>500</v>
      </c>
      <c r="E24" s="95">
        <f>F24/'Buy or Raise Replacements'!$D$7</f>
        <v>37.5</v>
      </c>
      <c r="F24" s="94">
        <f>D24*D20</f>
        <v>1500</v>
      </c>
      <c r="G24" s="90"/>
      <c r="I24" s="2"/>
      <c r="J24" s="41" t="s">
        <v>49</v>
      </c>
      <c r="K24" s="41"/>
      <c r="L24" s="109"/>
      <c r="M24" s="42"/>
      <c r="N24" s="42"/>
      <c r="O24" s="42"/>
      <c r="P24" s="42"/>
      <c r="Q24" s="42"/>
      <c r="R24" s="42"/>
      <c r="S24" s="110"/>
      <c r="T24" s="111"/>
      <c r="U24" s="42"/>
    </row>
    <row r="25" spans="2:21" ht="15" customHeight="1" x14ac:dyDescent="0.35">
      <c r="B25" s="87"/>
      <c r="C25" s="100" t="s">
        <v>2</v>
      </c>
      <c r="D25" s="14">
        <v>65</v>
      </c>
      <c r="E25" s="95">
        <f>F25/'Buy or Raise Replacements'!$D$7</f>
        <v>4.875</v>
      </c>
      <c r="F25" s="94">
        <f>D25*D20</f>
        <v>195</v>
      </c>
      <c r="G25" s="90"/>
      <c r="I25" s="20"/>
      <c r="J25" s="77"/>
      <c r="K25" s="77"/>
      <c r="L25" s="112"/>
      <c r="M25" s="112"/>
      <c r="N25" s="112"/>
      <c r="O25" s="112"/>
      <c r="P25" s="112"/>
      <c r="Q25" s="112"/>
      <c r="R25" s="112"/>
      <c r="S25" s="78" t="s">
        <v>3</v>
      </c>
      <c r="T25" s="78" t="s">
        <v>3</v>
      </c>
      <c r="U25" s="79"/>
    </row>
    <row r="26" spans="2:21" ht="15" customHeight="1" thickBot="1" x14ac:dyDescent="0.4">
      <c r="B26" s="87"/>
      <c r="C26" s="92" t="s">
        <v>48</v>
      </c>
      <c r="D26" s="14">
        <v>0</v>
      </c>
      <c r="E26" s="95">
        <f>F26/'Buy or Raise Replacements'!$D$7</f>
        <v>0</v>
      </c>
      <c r="F26" s="94">
        <f>D26*'Buy or Raise Replacements'!D7</f>
        <v>0</v>
      </c>
      <c r="G26" s="90"/>
      <c r="I26" s="21"/>
      <c r="J26" s="84"/>
      <c r="K26" s="84"/>
      <c r="L26" s="25"/>
      <c r="M26" s="25"/>
      <c r="N26" s="25"/>
      <c r="O26" s="25"/>
      <c r="P26" s="25"/>
      <c r="Q26" s="25"/>
      <c r="R26" s="25"/>
      <c r="S26" s="85" t="s">
        <v>34</v>
      </c>
      <c r="T26" s="85" t="s">
        <v>4</v>
      </c>
      <c r="U26" s="86"/>
    </row>
    <row r="27" spans="2:21" ht="5" customHeight="1" thickBot="1" x14ac:dyDescent="0.4">
      <c r="B27" s="101"/>
      <c r="C27" s="88"/>
      <c r="D27" s="105"/>
      <c r="E27" s="88"/>
      <c r="F27" s="88"/>
      <c r="G27" s="102"/>
      <c r="I27" s="22"/>
      <c r="J27" s="91"/>
      <c r="K27" s="91"/>
      <c r="L27" s="23"/>
      <c r="M27" s="23"/>
      <c r="N27" s="23"/>
      <c r="O27" s="23"/>
      <c r="P27" s="23"/>
      <c r="Q27" s="23"/>
      <c r="R27" s="23"/>
      <c r="S27" s="91"/>
      <c r="T27" s="91"/>
      <c r="U27" s="86"/>
    </row>
    <row r="28" spans="2:21" ht="15" customHeight="1" x14ac:dyDescent="0.35">
      <c r="B28" s="27"/>
      <c r="C28" s="74"/>
      <c r="D28" s="74"/>
      <c r="E28" s="2"/>
      <c r="F28" s="75"/>
      <c r="G28" s="27"/>
      <c r="I28" s="22"/>
      <c r="J28" s="91" t="s">
        <v>6</v>
      </c>
      <c r="K28" s="23"/>
      <c r="L28" s="23"/>
      <c r="M28" s="23"/>
      <c r="N28" s="23"/>
      <c r="O28" s="23"/>
      <c r="P28" s="23"/>
      <c r="Q28" s="23"/>
      <c r="R28" s="23"/>
      <c r="S28" s="3">
        <v>2.4500000000000002</v>
      </c>
      <c r="T28" s="93">
        <f>S28*'Buy or Raise Replacements'!$D$7</f>
        <v>98</v>
      </c>
      <c r="U28" s="86"/>
    </row>
    <row r="29" spans="2:21" ht="15" customHeight="1" x14ac:dyDescent="0.35">
      <c r="E29" s="2"/>
      <c r="F29" s="2"/>
      <c r="I29" s="22"/>
      <c r="J29" s="91" t="s">
        <v>7</v>
      </c>
      <c r="K29" s="23"/>
      <c r="L29" s="23"/>
      <c r="M29" s="23"/>
      <c r="N29" s="23"/>
      <c r="O29" s="23"/>
      <c r="P29" s="23"/>
      <c r="Q29" s="23"/>
      <c r="R29" s="23"/>
      <c r="S29" s="3">
        <v>25</v>
      </c>
      <c r="T29" s="93">
        <f>S29*'Buy or Raise Replacements'!$D$7</f>
        <v>1000</v>
      </c>
      <c r="U29" s="86"/>
    </row>
    <row r="30" spans="2:21" ht="15" customHeight="1" x14ac:dyDescent="0.35">
      <c r="I30" s="22"/>
      <c r="J30" s="103" t="s">
        <v>13</v>
      </c>
      <c r="K30" s="23"/>
      <c r="L30" s="23"/>
      <c r="M30" s="23"/>
      <c r="N30" s="23"/>
      <c r="O30" s="23"/>
      <c r="P30" s="23"/>
      <c r="Q30" s="23"/>
      <c r="R30" s="23"/>
      <c r="S30" s="3">
        <v>0</v>
      </c>
      <c r="T30" s="93">
        <f>S30*'Buy or Raise Replacements'!$D$7</f>
        <v>0</v>
      </c>
      <c r="U30" s="86"/>
    </row>
    <row r="31" spans="2:21" ht="5" customHeight="1" thickBot="1" x14ac:dyDescent="0.4">
      <c r="I31" s="24"/>
      <c r="J31" s="25"/>
      <c r="K31" s="25"/>
      <c r="L31" s="25"/>
      <c r="M31" s="25"/>
      <c r="N31" s="25"/>
      <c r="O31" s="25"/>
      <c r="P31" s="25"/>
      <c r="Q31" s="25"/>
      <c r="R31" s="25"/>
      <c r="S31" s="25"/>
      <c r="T31" s="25"/>
      <c r="U31" s="99"/>
    </row>
    <row r="32" spans="2:21" ht="15" customHeight="1" x14ac:dyDescent="0.35"/>
    <row r="33" ht="15" customHeight="1" x14ac:dyDescent="0.35"/>
    <row r="34" ht="15" customHeight="1" x14ac:dyDescent="0.35"/>
    <row r="35" ht="15" customHeight="1" x14ac:dyDescent="0.35"/>
    <row r="36" ht="15" customHeight="1" x14ac:dyDescent="0.35"/>
  </sheetData>
  <sheetProtection algorithmName="SHA-512" hashValue="yFbiDNompWswkx9vBcZFI7tRs8hMRQrqs2B3j1NhJJ6xv6yer/+fPIGc1Bb0tVMEiKLTS76xfxVwWF2YUbJ7+Q==" saltValue="e2LQxPMft0Jr8D1Q9P2rag==" spinCount="100000" sheet="1" objects="1" scenarios="1"/>
  <mergeCells count="2">
    <mergeCell ref="K16:M16"/>
    <mergeCell ref="O16:Q16"/>
  </mergeCells>
  <pageMargins left="0.7" right="0.7" top="0.75" bottom="0.75" header="0" footer="0"/>
  <pageSetup scale="73"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Buy or Raise Replacements</vt:lpstr>
      <vt:lpstr>Calculations</vt:lpstr>
      <vt:lpstr>'Buy or Raise Replacements'!Print_Area</vt:lpstr>
      <vt:lpstr>Calculations!Print_Area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Tranel</dc:creator>
  <cp:lastModifiedBy>Beiermann,Jenny</cp:lastModifiedBy>
  <cp:lastPrinted>2023-08-24T17:44:02Z</cp:lastPrinted>
  <dcterms:created xsi:type="dcterms:W3CDTF">2010-01-07T18:24:05Z</dcterms:created>
  <dcterms:modified xsi:type="dcterms:W3CDTF">2023-08-28T22:41:12Z</dcterms:modified>
</cp:coreProperties>
</file>