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Sheet1" sheetId="1" r:id="rId1"/>
  </sheets>
  <definedNames>
    <definedName name="_xlnm.Print_Area" localSheetId="0">'Sheet1'!$B$2:$I$66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<sst xmlns="http://schemas.openxmlformats.org/spreadsheetml/2006/main" count="80" uniqueCount="59">
  <si>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</si>
  <si>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</si>
  <si>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</si>
  <si>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</si>
  <si>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</si>
  <si>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</si>
  <si>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</si>
  <si>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</si>
  <si>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</si>
  <si>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</si>
  <si>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</si>
  <si>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</si>
  <si>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</si>
  <si>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</si>
  <si>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</si>
  <si>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</si>
  <si>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</si>
  <si>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</si>
  <si>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</si>
  <si>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</si>
  <si>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</si>
  <si>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</si>
  <si>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</si>
  <si>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</si>
  <si>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</si>
  <si>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</si>
  <si>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</si>
  <si>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</si>
  <si>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</si>
  <si>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</si>
  <si>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acre</t>
  </si>
  <si>
    <t>Fertilizer</t>
  </si>
  <si>
    <t>Irrigation</t>
  </si>
  <si>
    <t>Seed</t>
  </si>
  <si>
    <t>Irrigation Repairs</t>
  </si>
  <si>
    <t xml:space="preserve">      Fuel</t>
  </si>
  <si>
    <t xml:space="preserve">     Repair &amp; Maintenance</t>
  </si>
  <si>
    <t>Machinery Ownership Costs</t>
  </si>
  <si>
    <t>Northeastern Colorado - Irrigated Alfalfa</t>
  </si>
  <si>
    <t>Alfalfa (Round Bales)</t>
  </si>
  <si>
    <t>tons</t>
  </si>
  <si>
    <t>Establishment Allocation (5 yrs)</t>
  </si>
  <si>
    <t>Insecticide</t>
  </si>
  <si>
    <t>Crop Protection</t>
  </si>
  <si>
    <t>Irrigation Energy</t>
  </si>
  <si>
    <t>Sprinkler Lease</t>
  </si>
  <si>
    <t>Custom Aerial Spray</t>
  </si>
  <si>
    <r>
      <t>Baling</t>
    </r>
    <r>
      <rPr>
        <vertAlign val="superscript"/>
        <sz val="11"/>
        <color indexed="8"/>
        <rFont val="Calibri"/>
        <family val="2"/>
      </rPr>
      <t>1</t>
    </r>
  </si>
  <si>
    <r>
      <t>Hauling/Stacking</t>
    </r>
    <r>
      <rPr>
        <vertAlign val="superscript"/>
        <sz val="11"/>
        <color indexed="8"/>
        <rFont val="Calibri"/>
        <family val="2"/>
      </rPr>
      <t>2</t>
    </r>
  </si>
  <si>
    <t>ALTERNATIVE PRICES ($/ton)</t>
  </si>
  <si>
    <t>TONS</t>
  </si>
  <si>
    <t>PER TON</t>
  </si>
  <si>
    <t>Your Farm</t>
  </si>
  <si>
    <t>Gross Receipts</t>
  </si>
  <si>
    <t>1 Baling= $15/Bale (Round Baler)</t>
  </si>
  <si>
    <t>2 Hauling/Stacking= $6.00/Bale</t>
  </si>
  <si>
    <t>Land ($6,500 @ 3.7%)</t>
  </si>
  <si>
    <t>3 Interest on Operating Capital is calculated on 1/2 of pre-harvest operating costs at 5.0%</t>
  </si>
  <si>
    <t>Interest (6 months @ 6.5%)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</si>
</sst>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6315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6"/>
  <sheetViews>
    <sheetView tabSelected="1" zoomScalePageLayoutView="0" workbookViewId="0" topLeftCell="A1">
      <selection activeCell="E36" sqref="E36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0" t="s">
        <v>38</v>
      </c>
      <c r="C4" s="80"/>
      <c r="D4" s="80"/>
      <c r="E4" s="80"/>
      <c r="F4" s="80"/>
      <c r="G4" s="80"/>
      <c r="H4" s="80"/>
      <c r="I4" s="6">
        <v>2022</v>
      </c>
    </row>
    <row r="5" ht="19.5" customHeight="1">
      <c r="B5" s="61" t="s">
        <v>27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28</v>
      </c>
      <c r="G7" s="2" t="s">
        <v>18</v>
      </c>
      <c r="H7" s="2" t="s">
        <v>51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39</v>
      </c>
      <c r="C9" s="36"/>
      <c r="D9" s="11" t="s">
        <v>40</v>
      </c>
      <c r="E9" s="12">
        <v>226.25</v>
      </c>
      <c r="F9" s="11">
        <v>5</v>
      </c>
      <c r="G9" s="13">
        <f>E9*F9</f>
        <v>1131.25</v>
      </c>
      <c r="H9" s="12">
        <f>G9/F9</f>
        <v>226.25</v>
      </c>
      <c r="I9" s="78" t="s">
        <v>52</v>
      </c>
    </row>
    <row r="10" spans="2:9" ht="13.5" customHeight="1">
      <c r="B10" s="36" t="s">
        <v>52</v>
      </c>
      <c r="C10" s="36"/>
      <c r="D10" s="11" t="s">
        <v>40</v>
      </c>
      <c r="E10" s="75"/>
      <c r="F10" s="76"/>
      <c r="G10" s="77">
        <f>E10*F10</f>
        <v>0</v>
      </c>
      <c r="H10" s="77">
        <f>E10</f>
        <v>0</v>
      </c>
      <c r="I10" s="77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17"/>
    </row>
    <row r="12" spans="2:9" ht="15" customHeight="1" thickTop="1">
      <c r="B12" s="39" t="s">
        <v>53</v>
      </c>
      <c r="C12" s="39"/>
      <c r="D12" s="40"/>
      <c r="E12" s="41"/>
      <c r="F12" s="41"/>
      <c r="G12" s="42">
        <f>SUM(G9:G11)</f>
        <v>1131.25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51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33</v>
      </c>
      <c r="C17" s="36"/>
    </row>
    <row r="18" spans="2:9" ht="13.5" customHeight="1">
      <c r="B18" s="5" t="s">
        <v>41</v>
      </c>
      <c r="C18" s="36"/>
      <c r="D18" s="11" t="s">
        <v>23</v>
      </c>
      <c r="E18" s="21">
        <v>71.66</v>
      </c>
      <c r="F18" s="69">
        <v>1</v>
      </c>
      <c r="G18" s="21">
        <f>E18*F18</f>
        <v>71.66</v>
      </c>
      <c r="H18" s="21">
        <f>G18/$F$9</f>
        <v>14.331999999999999</v>
      </c>
      <c r="I18" s="68"/>
    </row>
    <row r="19" spans="2:9" ht="13.5" customHeight="1">
      <c r="B19" s="36" t="s">
        <v>43</v>
      </c>
      <c r="C19" s="36"/>
      <c r="I19" s="63"/>
    </row>
    <row r="20" spans="2:9" ht="13.5" customHeight="1">
      <c r="B20" s="62" t="s">
        <v>31</v>
      </c>
      <c r="C20" s="36"/>
      <c r="D20" s="11" t="s">
        <v>23</v>
      </c>
      <c r="E20" s="21">
        <v>88.43</v>
      </c>
      <c r="F20" s="22">
        <v>1</v>
      </c>
      <c r="G20" s="21">
        <f>E20*F20</f>
        <v>88.43</v>
      </c>
      <c r="H20" s="21">
        <f>G20/$F$9</f>
        <v>17.686</v>
      </c>
      <c r="I20" s="68"/>
    </row>
    <row r="21" spans="2:9" ht="13.5" customHeight="1">
      <c r="B21" s="62" t="s">
        <v>29</v>
      </c>
      <c r="C21" s="36"/>
      <c r="D21" s="11" t="s">
        <v>30</v>
      </c>
      <c r="E21" s="21">
        <v>34.39</v>
      </c>
      <c r="F21" s="22">
        <v>1</v>
      </c>
      <c r="G21" s="21">
        <f>E21*F21</f>
        <v>34.39</v>
      </c>
      <c r="H21" s="21">
        <f>G21/$F$9</f>
        <v>6.878</v>
      </c>
      <c r="I21" s="68"/>
    </row>
    <row r="22" spans="2:9" ht="13.5" customHeight="1">
      <c r="B22" s="62" t="s">
        <v>21</v>
      </c>
      <c r="C22" s="36"/>
      <c r="D22" s="11" t="s">
        <v>23</v>
      </c>
      <c r="E22" s="21">
        <v>7</v>
      </c>
      <c r="F22" s="22">
        <v>1</v>
      </c>
      <c r="G22" s="21">
        <f>E22*F22</f>
        <v>7</v>
      </c>
      <c r="H22" s="21">
        <f>G22/$F$9</f>
        <v>1.4</v>
      </c>
      <c r="I22" s="68"/>
    </row>
    <row r="23" spans="2:9" ht="13.5" customHeight="1">
      <c r="B23" s="62" t="s">
        <v>42</v>
      </c>
      <c r="C23" s="36"/>
      <c r="D23" s="11" t="s">
        <v>23</v>
      </c>
      <c r="E23" s="21">
        <v>24.65</v>
      </c>
      <c r="F23" s="22">
        <v>1</v>
      </c>
      <c r="G23" s="21">
        <f>E23*F23</f>
        <v>24.65</v>
      </c>
      <c r="H23" s="21">
        <f>G23/$F$9</f>
        <v>4.93</v>
      </c>
      <c r="I23" s="68"/>
    </row>
    <row r="24" spans="2:9" ht="13.5" customHeight="1">
      <c r="B24" s="36" t="s">
        <v>32</v>
      </c>
      <c r="C24" s="36"/>
      <c r="D24" s="11"/>
      <c r="E24" s="21"/>
      <c r="F24" s="22"/>
      <c r="G24" s="21"/>
      <c r="H24" s="21"/>
      <c r="I24" s="63"/>
    </row>
    <row r="25" spans="2:13" ht="13.5" customHeight="1">
      <c r="B25" s="62" t="s">
        <v>44</v>
      </c>
      <c r="C25" s="36"/>
      <c r="D25" s="11" t="s">
        <v>23</v>
      </c>
      <c r="E25" s="21">
        <v>108.17</v>
      </c>
      <c r="F25" s="22">
        <v>1</v>
      </c>
      <c r="G25" s="21">
        <f>E25*F25</f>
        <v>108.17</v>
      </c>
      <c r="H25" s="21">
        <f>G25/$F$9</f>
        <v>21.634</v>
      </c>
      <c r="I25" s="68"/>
      <c r="K25" s="70"/>
      <c r="L25" s="71"/>
      <c r="M25" s="71"/>
    </row>
    <row r="26" spans="2:13" ht="13.5" customHeight="1">
      <c r="B26" s="62" t="s">
        <v>34</v>
      </c>
      <c r="C26" s="36"/>
      <c r="D26" s="11" t="s">
        <v>30</v>
      </c>
      <c r="E26" s="21">
        <v>14.16</v>
      </c>
      <c r="F26" s="22">
        <v>1</v>
      </c>
      <c r="G26" s="21">
        <f>E26*F26</f>
        <v>14.16</v>
      </c>
      <c r="H26" s="21">
        <f>G26/$F$9</f>
        <v>2.832</v>
      </c>
      <c r="I26" s="68"/>
      <c r="K26" s="72"/>
      <c r="L26" s="71"/>
      <c r="M26" s="73"/>
    </row>
    <row r="27" spans="2:13" ht="13.5" customHeight="1">
      <c r="B27" s="62" t="s">
        <v>45</v>
      </c>
      <c r="C27" s="36"/>
      <c r="D27" s="11" t="s">
        <v>23</v>
      </c>
      <c r="E27" s="21">
        <v>67.2</v>
      </c>
      <c r="F27" s="22">
        <v>1</v>
      </c>
      <c r="G27" s="21">
        <f>E27*F27</f>
        <v>67.2</v>
      </c>
      <c r="H27" s="21">
        <f>G27/$F$9</f>
        <v>13.440000000000001</v>
      </c>
      <c r="I27" s="68"/>
      <c r="K27" s="72"/>
      <c r="L27" s="71"/>
      <c r="M27" s="73"/>
    </row>
    <row r="28" spans="2:9" ht="13.5" customHeight="1">
      <c r="B28" s="36" t="s">
        <v>46</v>
      </c>
      <c r="C28" s="36"/>
      <c r="D28" s="11" t="s">
        <v>23</v>
      </c>
      <c r="E28" s="21">
        <v>10.44</v>
      </c>
      <c r="F28" s="22">
        <v>1</v>
      </c>
      <c r="G28" s="21">
        <f>E28*F28</f>
        <v>10.44</v>
      </c>
      <c r="H28" s="21">
        <f>G28/$F$9</f>
        <v>2.088</v>
      </c>
      <c r="I28" s="68"/>
    </row>
    <row r="29" spans="2:9" ht="13.5" customHeight="1">
      <c r="B29" s="36" t="s">
        <v>58</v>
      </c>
      <c r="C29" s="36"/>
      <c r="D29" s="11" t="s">
        <v>23</v>
      </c>
      <c r="E29" s="21">
        <f>SUM(E18:E21)*0.065/2</f>
        <v>6.320600000000001</v>
      </c>
      <c r="F29" s="22">
        <v>1</v>
      </c>
      <c r="G29" s="21">
        <f>E29*F29</f>
        <v>6.320600000000001</v>
      </c>
      <c r="H29" s="21">
        <f>G29/$F$9</f>
        <v>1.2641200000000001</v>
      </c>
      <c r="I29" s="68"/>
    </row>
    <row r="30" spans="2:9" ht="4.5" customHeight="1">
      <c r="B30" s="24"/>
      <c r="C30" s="24"/>
      <c r="D30" s="25"/>
      <c r="E30" s="23"/>
      <c r="F30" s="25"/>
      <c r="G30" s="23"/>
      <c r="H30" s="23"/>
      <c r="I30" s="23"/>
    </row>
    <row r="31" spans="2:11" ht="13.5" customHeight="1">
      <c r="B31" s="36" t="s">
        <v>5</v>
      </c>
      <c r="C31" s="36"/>
      <c r="D31" s="11"/>
      <c r="F31" s="11"/>
      <c r="G31" s="26">
        <f>SUM(G17:G30)</f>
        <v>432.42060000000004</v>
      </c>
      <c r="H31" s="26">
        <f>SUM(H17:H30)</f>
        <v>86.48411999999999</v>
      </c>
      <c r="I31" s="26">
        <f>SUM(I17:I30)</f>
        <v>0</v>
      </c>
      <c r="K31" s="12"/>
    </row>
    <row r="32" spans="2:6" ht="13.5" customHeight="1">
      <c r="B32" s="5" t="s">
        <v>6</v>
      </c>
      <c r="D32" s="11"/>
      <c r="F32" s="11"/>
    </row>
    <row r="33" spans="2:9" ht="13.5" customHeight="1">
      <c r="B33" s="5" t="s">
        <v>35</v>
      </c>
      <c r="D33" s="11" t="s">
        <v>23</v>
      </c>
      <c r="E33" s="74">
        <v>4.35</v>
      </c>
      <c r="F33" s="11">
        <v>1</v>
      </c>
      <c r="G33" s="21">
        <f>E33*F33</f>
        <v>4.35</v>
      </c>
      <c r="H33" s="21">
        <f>G33/$F$9</f>
        <v>0.8699999999999999</v>
      </c>
      <c r="I33" s="68"/>
    </row>
    <row r="34" spans="2:9" ht="13.5" customHeight="1">
      <c r="B34" s="5" t="s">
        <v>36</v>
      </c>
      <c r="D34" s="11" t="s">
        <v>23</v>
      </c>
      <c r="E34" s="74">
        <v>10.47</v>
      </c>
      <c r="F34" s="11">
        <v>1</v>
      </c>
      <c r="G34" s="21">
        <f>E34*F34</f>
        <v>10.47</v>
      </c>
      <c r="H34" s="21">
        <f>G34/$F$9</f>
        <v>2.0940000000000003</v>
      </c>
      <c r="I34" s="68"/>
    </row>
    <row r="35" spans="2:9" ht="13.5" customHeight="1">
      <c r="B35" s="36" t="s">
        <v>22</v>
      </c>
      <c r="C35" s="36"/>
      <c r="D35" s="11" t="s">
        <v>23</v>
      </c>
      <c r="E35" s="21">
        <v>5.28</v>
      </c>
      <c r="F35" s="22">
        <v>1</v>
      </c>
      <c r="G35" s="21">
        <f>E35*F35</f>
        <v>5.28</v>
      </c>
      <c r="H35" s="21">
        <f>G35/$F$9</f>
        <v>1.056</v>
      </c>
      <c r="I35" s="68"/>
    </row>
    <row r="36" spans="2:9" ht="13.5" customHeight="1">
      <c r="B36" s="36" t="s">
        <v>47</v>
      </c>
      <c r="C36" s="36"/>
      <c r="D36" s="11" t="s">
        <v>23</v>
      </c>
      <c r="E36" s="21">
        <v>120</v>
      </c>
      <c r="F36" s="22">
        <v>1</v>
      </c>
      <c r="G36" s="21">
        <f>E36*F36</f>
        <v>120</v>
      </c>
      <c r="H36" s="21">
        <f>G36/$F$9</f>
        <v>24</v>
      </c>
      <c r="I36" s="68"/>
    </row>
    <row r="37" spans="2:9" ht="13.5" customHeight="1">
      <c r="B37" s="36" t="s">
        <v>48</v>
      </c>
      <c r="C37" s="36"/>
      <c r="D37" s="11" t="s">
        <v>23</v>
      </c>
      <c r="E37" s="21">
        <v>48</v>
      </c>
      <c r="F37" s="22">
        <v>1</v>
      </c>
      <c r="G37" s="21">
        <f>E37*F37</f>
        <v>48</v>
      </c>
      <c r="H37" s="21">
        <f>G37/$F$9</f>
        <v>9.6</v>
      </c>
      <c r="I37" s="68"/>
    </row>
    <row r="38" spans="2:9" ht="4.5" customHeight="1">
      <c r="B38" s="45"/>
      <c r="C38" s="45"/>
      <c r="D38" s="25"/>
      <c r="E38" s="23"/>
      <c r="F38" s="25"/>
      <c r="G38" s="23"/>
      <c r="H38" s="23"/>
      <c r="I38" s="23"/>
    </row>
    <row r="39" spans="2:11" ht="13.5" customHeight="1" thickBot="1">
      <c r="B39" s="46" t="s">
        <v>7</v>
      </c>
      <c r="C39" s="46"/>
      <c r="D39" s="15"/>
      <c r="E39" s="17"/>
      <c r="F39" s="15"/>
      <c r="G39" s="27">
        <f>SUM(G33:G38)</f>
        <v>188.1</v>
      </c>
      <c r="H39" s="27">
        <f>G39/F9</f>
        <v>37.62</v>
      </c>
      <c r="I39" s="27">
        <f>SUM(I35:I38)</f>
        <v>0</v>
      </c>
      <c r="K39" s="12"/>
    </row>
    <row r="40" spans="2:9" ht="13.5" customHeight="1" thickTop="1">
      <c r="B40" s="39" t="s">
        <v>8</v>
      </c>
      <c r="C40" s="39"/>
      <c r="D40" s="40"/>
      <c r="E40" s="41"/>
      <c r="F40" s="40"/>
      <c r="G40" s="43">
        <f>G31+G39</f>
        <v>620.5206000000001</v>
      </c>
      <c r="H40" s="43">
        <f>G40/F9</f>
        <v>124.10412000000001</v>
      </c>
      <c r="I40" s="43">
        <f>I31+I39</f>
        <v>0</v>
      </c>
    </row>
    <row r="41" spans="2:6" ht="13.5" customHeight="1">
      <c r="B41" s="5" t="s">
        <v>9</v>
      </c>
      <c r="D41" s="11"/>
      <c r="F41" s="11"/>
    </row>
    <row r="42" spans="2:9" ht="13.5" customHeight="1">
      <c r="B42" s="36" t="s">
        <v>24</v>
      </c>
      <c r="C42" s="36"/>
      <c r="D42" s="11" t="s">
        <v>23</v>
      </c>
      <c r="E42" s="21">
        <v>12.42</v>
      </c>
      <c r="F42" s="22">
        <v>1</v>
      </c>
      <c r="G42" s="21">
        <f>E42/F42</f>
        <v>12.42</v>
      </c>
      <c r="H42" s="21">
        <f>G42/$F$9</f>
        <v>2.484</v>
      </c>
      <c r="I42" s="68"/>
    </row>
    <row r="43" spans="2:9" ht="13.5" customHeight="1">
      <c r="B43" s="36" t="s">
        <v>37</v>
      </c>
      <c r="C43" s="36"/>
      <c r="D43" s="11" t="s">
        <v>23</v>
      </c>
      <c r="E43" s="21">
        <v>66.88</v>
      </c>
      <c r="F43" s="22">
        <v>1</v>
      </c>
      <c r="G43" s="21">
        <v>66.88</v>
      </c>
      <c r="H43" s="21">
        <f>G43/$F$9</f>
        <v>13.376</v>
      </c>
      <c r="I43" s="68"/>
    </row>
    <row r="44" spans="2:9" ht="13.5" customHeight="1">
      <c r="B44" s="36" t="s">
        <v>25</v>
      </c>
      <c r="C44" s="36"/>
      <c r="D44" s="11" t="s">
        <v>23</v>
      </c>
      <c r="E44" s="21">
        <v>19.7</v>
      </c>
      <c r="F44" s="22">
        <v>1</v>
      </c>
      <c r="G44" s="21">
        <f>E44/F44</f>
        <v>19.7</v>
      </c>
      <c r="H44" s="21">
        <f>G44/$F$9</f>
        <v>3.94</v>
      </c>
      <c r="I44" s="68"/>
    </row>
    <row r="45" spans="2:9" ht="4.5" customHeight="1">
      <c r="B45" s="45"/>
      <c r="C45" s="45"/>
      <c r="D45" s="25"/>
      <c r="E45" s="23"/>
      <c r="F45" s="23"/>
      <c r="G45" s="23"/>
      <c r="H45" s="23"/>
      <c r="I45" s="23"/>
    </row>
    <row r="46" spans="2:9" ht="13.5" customHeight="1" thickBot="1">
      <c r="B46" s="47" t="s">
        <v>10</v>
      </c>
      <c r="C46" s="47"/>
      <c r="D46" s="28"/>
      <c r="E46" s="29"/>
      <c r="F46" s="29"/>
      <c r="G46" s="30">
        <f>SUM(G42:G45)</f>
        <v>99</v>
      </c>
      <c r="H46" s="30">
        <f>G46/F9</f>
        <v>19.8</v>
      </c>
      <c r="I46" s="30">
        <f>SUM(I42:I45)</f>
        <v>0</v>
      </c>
    </row>
    <row r="47" spans="2:9" ht="15.75" customHeight="1" thickBot="1" thickTop="1">
      <c r="B47" s="31" t="s">
        <v>26</v>
      </c>
      <c r="C47" s="31"/>
      <c r="D47" s="32"/>
      <c r="E47" s="31"/>
      <c r="F47" s="31"/>
      <c r="G47" s="33">
        <f>G40+G46</f>
        <v>719.5206000000001</v>
      </c>
      <c r="H47" s="33">
        <f>G47/F9</f>
        <v>143.90412</v>
      </c>
      <c r="I47" s="33">
        <f>I40+I46</f>
        <v>0</v>
      </c>
    </row>
    <row r="48" spans="2:9" ht="15.75" customHeight="1" thickBot="1" thickTop="1">
      <c r="B48" s="31" t="s">
        <v>11</v>
      </c>
      <c r="C48" s="31"/>
      <c r="D48" s="32"/>
      <c r="E48" s="31"/>
      <c r="F48" s="31"/>
      <c r="G48" s="33">
        <f>G12-G47</f>
        <v>411.72939999999994</v>
      </c>
      <c r="H48" s="33">
        <f>G48/F9</f>
        <v>82.34588</v>
      </c>
      <c r="I48" s="33">
        <f>I12-I47</f>
        <v>0</v>
      </c>
    </row>
    <row r="49" spans="2:4" ht="13.5" customHeight="1" thickTop="1">
      <c r="B49" s="5" t="s">
        <v>12</v>
      </c>
      <c r="D49" s="11"/>
    </row>
    <row r="50" spans="2:9" ht="13.5" customHeight="1">
      <c r="B50" s="36" t="s">
        <v>56</v>
      </c>
      <c r="C50" s="36"/>
      <c r="D50" s="11"/>
      <c r="G50" s="21">
        <v>240.5</v>
      </c>
      <c r="H50" s="21">
        <f>G50/$F$9</f>
        <v>48.1</v>
      </c>
      <c r="I50" s="68"/>
    </row>
    <row r="51" spans="2:9" ht="4.5" customHeight="1" thickBot="1">
      <c r="B51" s="14"/>
      <c r="C51" s="14"/>
      <c r="D51" s="15"/>
      <c r="E51" s="17"/>
      <c r="F51" s="17"/>
      <c r="G51" s="34"/>
      <c r="H51" s="35"/>
      <c r="I51" s="17"/>
    </row>
    <row r="52" spans="2:9" ht="15" customHeight="1" thickTop="1">
      <c r="B52" s="41" t="s">
        <v>13</v>
      </c>
      <c r="C52" s="41"/>
      <c r="D52" s="40"/>
      <c r="E52" s="41"/>
      <c r="F52" s="41"/>
      <c r="G52" s="43">
        <f>G48-G50</f>
        <v>171.22939999999994</v>
      </c>
      <c r="H52" s="43">
        <f>G52/$F$9</f>
        <v>34.245879999999985</v>
      </c>
      <c r="I52" s="43">
        <f>I48-I50</f>
        <v>0</v>
      </c>
    </row>
    <row r="53" ht="4.5" customHeight="1"/>
    <row r="54" ht="12.75" customHeight="1">
      <c r="B54" s="5" t="s">
        <v>54</v>
      </c>
    </row>
    <row r="55" ht="12.75" customHeight="1">
      <c r="B55" s="5" t="s">
        <v>55</v>
      </c>
    </row>
    <row r="56" ht="12.75" customHeight="1">
      <c r="B56" s="5" t="s">
        <v>57</v>
      </c>
    </row>
    <row r="57" ht="4.5" customHeight="1"/>
    <row r="58" spans="2:9" ht="15" customHeight="1">
      <c r="B58" s="7" t="s">
        <v>14</v>
      </c>
      <c r="C58" s="7"/>
      <c r="D58" s="20"/>
      <c r="E58" s="20"/>
      <c r="F58" s="20"/>
      <c r="G58" s="20"/>
      <c r="H58" s="20"/>
      <c r="I58" s="20"/>
    </row>
    <row r="59" spans="3:9" ht="12.75" customHeight="1">
      <c r="C59" s="49"/>
      <c r="D59" s="49"/>
      <c r="E59" s="79" t="s">
        <v>49</v>
      </c>
      <c r="F59" s="79"/>
      <c r="G59" s="79"/>
      <c r="H59" s="79"/>
      <c r="I59" s="79"/>
    </row>
    <row r="60" spans="3:9" ht="12.75" customHeight="1">
      <c r="C60" s="49"/>
      <c r="D60" s="49"/>
      <c r="E60" s="48">
        <v>-0.25</v>
      </c>
      <c r="F60" s="48">
        <v>-0.1</v>
      </c>
      <c r="G60" s="49"/>
      <c r="H60" s="48">
        <v>0.1</v>
      </c>
      <c r="I60" s="48">
        <v>0.25</v>
      </c>
    </row>
    <row r="61" spans="3:9" ht="12.75" customHeight="1">
      <c r="C61" s="79" t="s">
        <v>15</v>
      </c>
      <c r="D61" s="79"/>
      <c r="E61" s="37">
        <f>G61*0.75</f>
        <v>169.6875</v>
      </c>
      <c r="F61" s="37">
        <f>G61*0.9</f>
        <v>203.625</v>
      </c>
      <c r="G61" s="37">
        <f>E9</f>
        <v>226.25</v>
      </c>
      <c r="H61" s="37">
        <f>G61*1.1</f>
        <v>248.87500000000003</v>
      </c>
      <c r="I61" s="37">
        <f>G61*1.25</f>
        <v>282.8125</v>
      </c>
    </row>
    <row r="62" spans="3:9" ht="12.75" customHeight="1">
      <c r="C62" s="59">
        <v>-0.25</v>
      </c>
      <c r="D62" s="44">
        <f>D64*0.75</f>
        <v>3.75</v>
      </c>
      <c r="E62" s="50">
        <f>(E$61*$D62)-$G$47</f>
        <v>-83.19247500000006</v>
      </c>
      <c r="F62" s="51">
        <f aca="true" t="shared" si="0" ref="F62:I66">(F$61*$D62)-$G$47</f>
        <v>44.07314999999994</v>
      </c>
      <c r="G62" s="51">
        <f t="shared" si="0"/>
        <v>128.91689999999994</v>
      </c>
      <c r="H62" s="51">
        <f t="shared" si="0"/>
        <v>213.76065000000006</v>
      </c>
      <c r="I62" s="52">
        <f t="shared" si="0"/>
        <v>341.02627499999994</v>
      </c>
    </row>
    <row r="63" spans="3:9" ht="12.75" customHeight="1">
      <c r="C63" s="59">
        <v>-0.1</v>
      </c>
      <c r="D63" s="44">
        <f>D64*0.9</f>
        <v>4.5</v>
      </c>
      <c r="E63" s="53">
        <f>(E$61*$D63)-$G$47</f>
        <v>44.07314999999994</v>
      </c>
      <c r="F63" s="54">
        <f t="shared" si="0"/>
        <v>196.79189999999994</v>
      </c>
      <c r="G63" s="54">
        <f t="shared" si="0"/>
        <v>298.60439999999994</v>
      </c>
      <c r="H63" s="54">
        <f t="shared" si="0"/>
        <v>400.41690000000017</v>
      </c>
      <c r="I63" s="55">
        <f t="shared" si="0"/>
        <v>553.1356499999999</v>
      </c>
    </row>
    <row r="64" spans="3:9" ht="12.75" customHeight="1">
      <c r="C64" s="60" t="s">
        <v>50</v>
      </c>
      <c r="D64" s="44">
        <f>F9</f>
        <v>5</v>
      </c>
      <c r="E64" s="53">
        <f>(E$61*$D64)-$G$47</f>
        <v>128.91689999999994</v>
      </c>
      <c r="F64" s="54">
        <f t="shared" si="0"/>
        <v>298.60439999999994</v>
      </c>
      <c r="G64" s="54">
        <f t="shared" si="0"/>
        <v>411.72939999999994</v>
      </c>
      <c r="H64" s="54">
        <f t="shared" si="0"/>
        <v>524.8544000000002</v>
      </c>
      <c r="I64" s="55">
        <f t="shared" si="0"/>
        <v>694.5418999999999</v>
      </c>
    </row>
    <row r="65" spans="3:9" ht="12.75" customHeight="1">
      <c r="C65" s="59">
        <v>0.1</v>
      </c>
      <c r="D65" s="44">
        <f>D64*1.1</f>
        <v>5.5</v>
      </c>
      <c r="E65" s="53">
        <f>(E$61*$D65)-$G$47</f>
        <v>213.76064999999994</v>
      </c>
      <c r="F65" s="54">
        <f t="shared" si="0"/>
        <v>400.41689999999994</v>
      </c>
      <c r="G65" s="54">
        <f t="shared" si="0"/>
        <v>524.8543999999999</v>
      </c>
      <c r="H65" s="54">
        <f t="shared" si="0"/>
        <v>649.2919000000002</v>
      </c>
      <c r="I65" s="55">
        <f t="shared" si="0"/>
        <v>835.9481499999999</v>
      </c>
    </row>
    <row r="66" spans="3:9" ht="12.75" customHeight="1">
      <c r="C66" s="59">
        <v>0.25</v>
      </c>
      <c r="D66" s="44">
        <f>D64*1.25</f>
        <v>6.25</v>
      </c>
      <c r="E66" s="56">
        <f>(E$61*$D66)-$G$47</f>
        <v>341.02627499999994</v>
      </c>
      <c r="F66" s="57">
        <f t="shared" si="0"/>
        <v>553.1356499999999</v>
      </c>
      <c r="G66" s="57">
        <f t="shared" si="0"/>
        <v>694.5418999999999</v>
      </c>
      <c r="H66" s="57">
        <f t="shared" si="0"/>
        <v>835.9481500000002</v>
      </c>
      <c r="I66" s="58">
        <f t="shared" si="0"/>
        <v>1048.057525</v>
      </c>
    </row>
  </sheetData>
  <sheetProtection sheet="1"/>
  <mergeCells count="3">
    <mergeCell ref="E59:I59"/>
    <mergeCell ref="C61:D61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Brent Young</cp:lastModifiedBy>
  <cp:lastPrinted>2015-12-11T17:50:51Z</cp:lastPrinted>
  <dcterms:created xsi:type="dcterms:W3CDTF">2015-12-11T16:48:20Z</dcterms:created>
  <dcterms:modified xsi:type="dcterms:W3CDTF">2023-05-01T21:27:38Z</dcterms:modified>
  <cp:category/>
  <cp:version/>
  <cp:contentType/>
  <cp:contentStatus/>
</cp:coreProperties>
</file>