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3 - ABM\Enterprise Budgets\Enterprise Budgets - Crops\"/>
    </mc:Choice>
  </mc:AlternateContent>
  <xr:revisionPtr revIDLastSave="0" documentId="8_{DD497A2E-B63D-4C8F-98E2-1E73E13A8E1C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Input Page" sheetId="1" r:id="rId1"/>
    <sheet name="Budget with Details" sheetId="11" r:id="rId2"/>
    <sheet name="Budget with NO Details" sheetId="13" r:id="rId3"/>
    <sheet name="Data" sheetId="9" state="hidden" r:id="rId4"/>
  </sheets>
  <definedNames>
    <definedName name="_xlnm.Print_Area" localSheetId="1">'Budget with Details'!$C$1:$I$180</definedName>
    <definedName name="_xlnm.Print_Area" localSheetId="2">'Budget with NO Details'!$C$1:$I$56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4" i="13" l="1"/>
  <c r="H54" i="13"/>
  <c r="G54" i="13"/>
  <c r="F54" i="13"/>
  <c r="E54" i="13"/>
  <c r="I53" i="13"/>
  <c r="H53" i="13"/>
  <c r="G53" i="13"/>
  <c r="F53" i="13"/>
  <c r="E53" i="13"/>
  <c r="I52" i="13"/>
  <c r="H52" i="13"/>
  <c r="G52" i="13"/>
  <c r="F52" i="13"/>
  <c r="E52" i="13"/>
  <c r="I51" i="13"/>
  <c r="H51" i="13"/>
  <c r="G51" i="13"/>
  <c r="F51" i="13"/>
  <c r="E51" i="13"/>
  <c r="I50" i="13"/>
  <c r="H50" i="13"/>
  <c r="F50" i="13"/>
  <c r="E50" i="13"/>
  <c r="G50" i="13"/>
  <c r="E22" i="1"/>
  <c r="E6" i="1"/>
  <c r="I35" i="11" l="1"/>
  <c r="I34" i="11"/>
  <c r="I40" i="11" l="1"/>
  <c r="H41" i="13"/>
  <c r="I28" i="11"/>
  <c r="I29" i="11"/>
  <c r="I30" i="11"/>
  <c r="I31" i="11"/>
  <c r="I41" i="11"/>
  <c r="C79" i="11"/>
  <c r="D79" i="11"/>
  <c r="E79" i="11"/>
  <c r="F79" i="11"/>
  <c r="C80" i="11"/>
  <c r="D80" i="11"/>
  <c r="E80" i="11"/>
  <c r="F80" i="11"/>
  <c r="C81" i="11"/>
  <c r="D81" i="11"/>
  <c r="E81" i="11"/>
  <c r="F81" i="11"/>
  <c r="C82" i="11"/>
  <c r="D82" i="11"/>
  <c r="E82" i="11"/>
  <c r="F82" i="11"/>
  <c r="C83" i="11"/>
  <c r="D83" i="11"/>
  <c r="E83" i="11"/>
  <c r="F83" i="11"/>
  <c r="C84" i="11"/>
  <c r="D84" i="11"/>
  <c r="E84" i="11"/>
  <c r="F84" i="11"/>
  <c r="C85" i="11"/>
  <c r="D85" i="11"/>
  <c r="E85" i="11"/>
  <c r="F85" i="11"/>
  <c r="C86" i="11"/>
  <c r="D86" i="11"/>
  <c r="E86" i="11"/>
  <c r="F86" i="11"/>
  <c r="C87" i="11"/>
  <c r="D87" i="11"/>
  <c r="E87" i="11"/>
  <c r="F87" i="11"/>
  <c r="C88" i="11"/>
  <c r="D88" i="11"/>
  <c r="E88" i="11"/>
  <c r="F88" i="11"/>
  <c r="C89" i="11"/>
  <c r="D89" i="11"/>
  <c r="E89" i="11"/>
  <c r="F89" i="11"/>
  <c r="I90" i="11"/>
  <c r="I92" i="11" s="1"/>
  <c r="I26" i="11" s="1"/>
  <c r="F91" i="11"/>
  <c r="C95" i="11"/>
  <c r="D95" i="11"/>
  <c r="E95" i="11"/>
  <c r="F95" i="11"/>
  <c r="C96" i="11"/>
  <c r="D96" i="11"/>
  <c r="E96" i="11"/>
  <c r="F96" i="11"/>
  <c r="C97" i="11"/>
  <c r="D97" i="11"/>
  <c r="E97" i="11"/>
  <c r="F97" i="11"/>
  <c r="C98" i="11"/>
  <c r="D98" i="11"/>
  <c r="E98" i="11"/>
  <c r="F98" i="11"/>
  <c r="C99" i="11"/>
  <c r="D99" i="11"/>
  <c r="E99" i="11"/>
  <c r="F99" i="11"/>
  <c r="I100" i="11"/>
  <c r="I27" i="11" s="1"/>
  <c r="D103" i="11"/>
  <c r="E103" i="11"/>
  <c r="F103" i="11"/>
  <c r="C104" i="11"/>
  <c r="D104" i="11"/>
  <c r="E104" i="11"/>
  <c r="F104" i="11"/>
  <c r="D105" i="11"/>
  <c r="E105" i="11"/>
  <c r="F105" i="11"/>
  <c r="C106" i="11"/>
  <c r="D106" i="11"/>
  <c r="E106" i="11"/>
  <c r="F106" i="11"/>
  <c r="I107" i="11"/>
  <c r="I32" i="11" s="1"/>
  <c r="C110" i="11"/>
  <c r="D110" i="11"/>
  <c r="E110" i="11"/>
  <c r="F110" i="11"/>
  <c r="C111" i="11"/>
  <c r="D111" i="11"/>
  <c r="E111" i="11"/>
  <c r="F111" i="11"/>
  <c r="C112" i="11"/>
  <c r="D112" i="11"/>
  <c r="E112" i="11"/>
  <c r="F112" i="11"/>
  <c r="C113" i="11"/>
  <c r="D113" i="11"/>
  <c r="E113" i="11"/>
  <c r="F113" i="11"/>
  <c r="C114" i="11"/>
  <c r="D114" i="11"/>
  <c r="E114" i="11"/>
  <c r="F114" i="11"/>
  <c r="I115" i="11"/>
  <c r="I124" i="11"/>
  <c r="I33" i="11" s="1"/>
  <c r="C127" i="11"/>
  <c r="D127" i="11"/>
  <c r="E127" i="11"/>
  <c r="F127" i="11"/>
  <c r="C128" i="11"/>
  <c r="D128" i="11"/>
  <c r="E128" i="11"/>
  <c r="F128" i="11"/>
  <c r="C129" i="11"/>
  <c r="D129" i="11"/>
  <c r="E129" i="11"/>
  <c r="F129" i="11"/>
  <c r="C130" i="11"/>
  <c r="D130" i="11"/>
  <c r="E130" i="11"/>
  <c r="F130" i="11"/>
  <c r="C131" i="11"/>
  <c r="D131" i="11"/>
  <c r="E131" i="11"/>
  <c r="F131" i="11"/>
  <c r="C132" i="11"/>
  <c r="D132" i="11"/>
  <c r="E132" i="11"/>
  <c r="F132" i="11"/>
  <c r="C133" i="11"/>
  <c r="D133" i="11"/>
  <c r="E133" i="11"/>
  <c r="F133" i="11"/>
  <c r="C134" i="11"/>
  <c r="D134" i="11"/>
  <c r="E134" i="11"/>
  <c r="F134" i="11"/>
  <c r="I135" i="11"/>
  <c r="C138" i="11"/>
  <c r="D138" i="11"/>
  <c r="E138" i="11"/>
  <c r="F138" i="11"/>
  <c r="C139" i="11"/>
  <c r="D139" i="11"/>
  <c r="E139" i="11"/>
  <c r="F139" i="11"/>
  <c r="C140" i="11"/>
  <c r="D140" i="11"/>
  <c r="E140" i="11"/>
  <c r="F140" i="11"/>
  <c r="C141" i="11"/>
  <c r="D141" i="11"/>
  <c r="E141" i="11"/>
  <c r="F141" i="11"/>
  <c r="C142" i="11"/>
  <c r="D142" i="11"/>
  <c r="E142" i="11"/>
  <c r="F142" i="11"/>
  <c r="C143" i="11"/>
  <c r="D143" i="11"/>
  <c r="E143" i="11"/>
  <c r="F143" i="11"/>
  <c r="C144" i="11"/>
  <c r="D144" i="11"/>
  <c r="E144" i="11"/>
  <c r="F144" i="11"/>
  <c r="C145" i="11"/>
  <c r="D145" i="11"/>
  <c r="E145" i="11"/>
  <c r="F145" i="11"/>
  <c r="I146" i="11"/>
  <c r="C149" i="11"/>
  <c r="D149" i="11"/>
  <c r="E149" i="11"/>
  <c r="F149" i="11"/>
  <c r="C150" i="11"/>
  <c r="D150" i="11"/>
  <c r="E150" i="11"/>
  <c r="F150" i="11"/>
  <c r="C151" i="11"/>
  <c r="D151" i="11"/>
  <c r="E151" i="11"/>
  <c r="F151" i="11"/>
  <c r="C152" i="11"/>
  <c r="D152" i="11"/>
  <c r="E152" i="11"/>
  <c r="F152" i="11"/>
  <c r="C153" i="11"/>
  <c r="D153" i="11"/>
  <c r="E153" i="11"/>
  <c r="F153" i="11"/>
  <c r="C154" i="11"/>
  <c r="D154" i="11"/>
  <c r="E154" i="11"/>
  <c r="F154" i="11"/>
  <c r="C155" i="11"/>
  <c r="D155" i="11"/>
  <c r="E155" i="11"/>
  <c r="F155" i="11"/>
  <c r="C156" i="11"/>
  <c r="D156" i="11"/>
  <c r="E156" i="11"/>
  <c r="F156" i="11"/>
  <c r="C157" i="11"/>
  <c r="D157" i="11"/>
  <c r="E157" i="11"/>
  <c r="F157" i="11"/>
  <c r="C158" i="11"/>
  <c r="D158" i="11"/>
  <c r="E158" i="11"/>
  <c r="F158" i="11"/>
  <c r="I159" i="11"/>
  <c r="C162" i="11"/>
  <c r="D162" i="11"/>
  <c r="E162" i="11"/>
  <c r="F162" i="11"/>
  <c r="C163" i="11"/>
  <c r="D163" i="11"/>
  <c r="E163" i="11"/>
  <c r="F163" i="11"/>
  <c r="C164" i="11"/>
  <c r="D164" i="11"/>
  <c r="E164" i="11"/>
  <c r="F164" i="11"/>
  <c r="C165" i="11"/>
  <c r="D165" i="11"/>
  <c r="E165" i="11"/>
  <c r="F165" i="11"/>
  <c r="C166" i="11"/>
  <c r="E166" i="11"/>
  <c r="F166" i="11"/>
  <c r="I167" i="11"/>
  <c r="D170" i="11"/>
  <c r="F170" i="11"/>
  <c r="D171" i="11"/>
  <c r="F171" i="11"/>
  <c r="I172" i="11"/>
  <c r="G175" i="11"/>
  <c r="H175" i="11" s="1"/>
  <c r="G176" i="11"/>
  <c r="H176" i="11" s="1"/>
  <c r="G177" i="11"/>
  <c r="H177" i="11" s="1"/>
  <c r="G178" i="11"/>
  <c r="H178" i="11" s="1"/>
  <c r="I179" i="11"/>
  <c r="I36" i="11" s="1"/>
  <c r="D52" i="13"/>
  <c r="D51" i="13" s="1"/>
  <c r="G49" i="13"/>
  <c r="F49" i="13" s="1"/>
  <c r="F29" i="13"/>
  <c r="G10" i="13"/>
  <c r="F10" i="13"/>
  <c r="E10" i="13"/>
  <c r="C10" i="13"/>
  <c r="G9" i="13"/>
  <c r="I4" i="13"/>
  <c r="C4" i="13"/>
  <c r="C4" i="11"/>
  <c r="E135" i="1"/>
  <c r="D166" i="11" s="1"/>
  <c r="H40" i="1"/>
  <c r="H39" i="1"/>
  <c r="H38" i="1"/>
  <c r="H37" i="1"/>
  <c r="H36" i="1"/>
  <c r="H35" i="1"/>
  <c r="H34" i="1"/>
  <c r="H33" i="1"/>
  <c r="H32" i="1"/>
  <c r="H31" i="1"/>
  <c r="H30" i="1"/>
  <c r="G153" i="11" l="1"/>
  <c r="H153" i="11" s="1"/>
  <c r="G134" i="11"/>
  <c r="H134" i="11" s="1"/>
  <c r="G133" i="11"/>
  <c r="H133" i="11" s="1"/>
  <c r="G132" i="11"/>
  <c r="H132" i="11" s="1"/>
  <c r="G131" i="11"/>
  <c r="H131" i="11" s="1"/>
  <c r="G128" i="11"/>
  <c r="H128" i="11" s="1"/>
  <c r="G114" i="11"/>
  <c r="H114" i="11" s="1"/>
  <c r="G104" i="11"/>
  <c r="H104" i="11" s="1"/>
  <c r="G98" i="11"/>
  <c r="H98" i="11" s="1"/>
  <c r="G165" i="11"/>
  <c r="H165" i="11" s="1"/>
  <c r="G164" i="11"/>
  <c r="H164" i="11" s="1"/>
  <c r="G144" i="11"/>
  <c r="H144" i="11" s="1"/>
  <c r="G142" i="11"/>
  <c r="H142" i="11" s="1"/>
  <c r="G140" i="11"/>
  <c r="H140" i="11" s="1"/>
  <c r="G170" i="11"/>
  <c r="H170" i="11" s="1"/>
  <c r="G158" i="11"/>
  <c r="H158" i="11" s="1"/>
  <c r="G157" i="11"/>
  <c r="H157" i="11" s="1"/>
  <c r="G156" i="11"/>
  <c r="H156" i="11" s="1"/>
  <c r="G166" i="11"/>
  <c r="H166" i="11" s="1"/>
  <c r="H49" i="13"/>
  <c r="D53" i="13"/>
  <c r="E49" i="13"/>
  <c r="I49" i="13"/>
  <c r="I10" i="13"/>
  <c r="D50" i="13"/>
  <c r="G151" i="11"/>
  <c r="H151" i="11" s="1"/>
  <c r="G150" i="11"/>
  <c r="H150" i="11" s="1"/>
  <c r="G149" i="11"/>
  <c r="H149" i="11" s="1"/>
  <c r="G130" i="11"/>
  <c r="H130" i="11" s="1"/>
  <c r="G112" i="11"/>
  <c r="H112" i="11" s="1"/>
  <c r="G111" i="11"/>
  <c r="H111" i="11" s="1"/>
  <c r="G110" i="11"/>
  <c r="H110" i="11" s="1"/>
  <c r="G155" i="11"/>
  <c r="H155" i="11" s="1"/>
  <c r="I37" i="11"/>
  <c r="I38" i="11" s="1"/>
  <c r="G96" i="11"/>
  <c r="H96" i="11" s="1"/>
  <c r="G95" i="11"/>
  <c r="H95" i="11" s="1"/>
  <c r="G89" i="11"/>
  <c r="H89" i="11" s="1"/>
  <c r="G87" i="11"/>
  <c r="H87" i="11" s="1"/>
  <c r="G85" i="11"/>
  <c r="H85" i="11" s="1"/>
  <c r="G83" i="11"/>
  <c r="H83" i="11" s="1"/>
  <c r="G81" i="11"/>
  <c r="H81" i="11" s="1"/>
  <c r="G79" i="11"/>
  <c r="H79" i="11" s="1"/>
  <c r="G179" i="11"/>
  <c r="H36" i="11" s="1"/>
  <c r="H179" i="11"/>
  <c r="G154" i="11"/>
  <c r="H154" i="11" s="1"/>
  <c r="G145" i="11"/>
  <c r="H145" i="11" s="1"/>
  <c r="G143" i="11"/>
  <c r="H143" i="11" s="1"/>
  <c r="G141" i="11"/>
  <c r="H141" i="11" s="1"/>
  <c r="G139" i="11"/>
  <c r="H139" i="11" s="1"/>
  <c r="G138" i="11"/>
  <c r="H138" i="11" s="1"/>
  <c r="G129" i="11"/>
  <c r="H129" i="11" s="1"/>
  <c r="G106" i="11"/>
  <c r="H106" i="11" s="1"/>
  <c r="G105" i="11"/>
  <c r="H105" i="11" s="1"/>
  <c r="G103" i="11"/>
  <c r="G99" i="11"/>
  <c r="H99" i="11" s="1"/>
  <c r="G163" i="11"/>
  <c r="H163" i="11" s="1"/>
  <c r="G162" i="11"/>
  <c r="G152" i="11"/>
  <c r="H152" i="11" s="1"/>
  <c r="G127" i="11"/>
  <c r="G113" i="11"/>
  <c r="H113" i="11" s="1"/>
  <c r="G97" i="11"/>
  <c r="H97" i="11" s="1"/>
  <c r="G88" i="11"/>
  <c r="H88" i="11" s="1"/>
  <c r="G86" i="11"/>
  <c r="H86" i="11" s="1"/>
  <c r="G84" i="11"/>
  <c r="H84" i="11" s="1"/>
  <c r="G82" i="11"/>
  <c r="H82" i="11" s="1"/>
  <c r="G80" i="11"/>
  <c r="H80" i="11" s="1"/>
  <c r="D54" i="13"/>
  <c r="D69" i="11"/>
  <c r="D70" i="11" s="1"/>
  <c r="D67" i="11"/>
  <c r="G66" i="11"/>
  <c r="I66" i="11" s="1"/>
  <c r="D66" i="11"/>
  <c r="D60" i="11"/>
  <c r="D61" i="11" s="1"/>
  <c r="G57" i="11"/>
  <c r="F57" i="11" s="1"/>
  <c r="I51" i="11"/>
  <c r="G49" i="11"/>
  <c r="H49" i="11" s="1"/>
  <c r="I42" i="11"/>
  <c r="E37" i="11"/>
  <c r="H19" i="11"/>
  <c r="H18" i="11"/>
  <c r="H17" i="11"/>
  <c r="E11" i="11"/>
  <c r="E19" i="11" s="1"/>
  <c r="D11" i="11"/>
  <c r="C11" i="11"/>
  <c r="C19" i="11" s="1"/>
  <c r="F10" i="11"/>
  <c r="E10" i="11"/>
  <c r="E18" i="11" s="1"/>
  <c r="D10" i="11"/>
  <c r="C10" i="11"/>
  <c r="C18" i="11" s="1"/>
  <c r="F9" i="11"/>
  <c r="I4" i="11"/>
  <c r="H124" i="1"/>
  <c r="H123" i="1"/>
  <c r="H122" i="1"/>
  <c r="H121" i="1"/>
  <c r="H120" i="1"/>
  <c r="H119" i="1"/>
  <c r="H118" i="1"/>
  <c r="H117" i="1"/>
  <c r="H109" i="1"/>
  <c r="H108" i="1"/>
  <c r="H107" i="1"/>
  <c r="H106" i="1"/>
  <c r="H105" i="1"/>
  <c r="H104" i="1"/>
  <c r="H94" i="1"/>
  <c r="H93" i="1"/>
  <c r="H81" i="1"/>
  <c r="F123" i="11" s="1"/>
  <c r="G123" i="11" s="1"/>
  <c r="H123" i="11" s="1"/>
  <c r="H80" i="1"/>
  <c r="F122" i="11" s="1"/>
  <c r="G122" i="11" s="1"/>
  <c r="H122" i="11" s="1"/>
  <c r="H79" i="1"/>
  <c r="F121" i="11" s="1"/>
  <c r="G121" i="11" s="1"/>
  <c r="H121" i="11" s="1"/>
  <c r="H78" i="1"/>
  <c r="F120" i="11" s="1"/>
  <c r="G120" i="11" s="1"/>
  <c r="H120" i="11" s="1"/>
  <c r="H77" i="1"/>
  <c r="F119" i="11" s="1"/>
  <c r="G119" i="11" s="1"/>
  <c r="H119" i="11" s="1"/>
  <c r="H69" i="1"/>
  <c r="H68" i="1"/>
  <c r="H22" i="1"/>
  <c r="F21" i="1"/>
  <c r="E21" i="1"/>
  <c r="C21" i="1"/>
  <c r="E10" i="1"/>
  <c r="I42" i="13" s="1"/>
  <c r="G167" i="11" l="1"/>
  <c r="H162" i="11"/>
  <c r="H167" i="11" s="1"/>
  <c r="G135" i="11"/>
  <c r="H100" i="11"/>
  <c r="D9" i="11"/>
  <c r="H9" i="11" s="1"/>
  <c r="E9" i="13"/>
  <c r="I9" i="13" s="1"/>
  <c r="I12" i="13" s="1"/>
  <c r="H12" i="13" s="1"/>
  <c r="D57" i="11"/>
  <c r="D49" i="13"/>
  <c r="F9" i="13"/>
  <c r="C9" i="11"/>
  <c r="C17" i="11" s="1"/>
  <c r="C9" i="13"/>
  <c r="G115" i="11"/>
  <c r="G107" i="11"/>
  <c r="H28" i="11" s="1"/>
  <c r="I20" i="13" s="1"/>
  <c r="H20" i="13" s="1"/>
  <c r="G146" i="11"/>
  <c r="H127" i="11"/>
  <c r="H135" i="11" s="1"/>
  <c r="H159" i="11"/>
  <c r="H146" i="11"/>
  <c r="H115" i="11"/>
  <c r="H103" i="11"/>
  <c r="H107" i="11" s="1"/>
  <c r="G100" i="11"/>
  <c r="G90" i="11"/>
  <c r="G92" i="11" s="1"/>
  <c r="G159" i="11"/>
  <c r="H90" i="11"/>
  <c r="H92" i="11" s="1"/>
  <c r="F66" i="11"/>
  <c r="H66" i="11"/>
  <c r="G36" i="11"/>
  <c r="I28" i="13"/>
  <c r="H28" i="13" s="1"/>
  <c r="E66" i="11"/>
  <c r="H21" i="11"/>
  <c r="G21" i="11" s="1"/>
  <c r="I44" i="11"/>
  <c r="I46" i="11" s="1"/>
  <c r="I53" i="11" s="1"/>
  <c r="H34" i="11"/>
  <c r="I26" i="13" s="1"/>
  <c r="H26" i="13" s="1"/>
  <c r="H57" i="11"/>
  <c r="I57" i="11"/>
  <c r="E57" i="11"/>
  <c r="D58" i="11"/>
  <c r="H41" i="11"/>
  <c r="I33" i="13" s="1"/>
  <c r="H33" i="13" s="1"/>
  <c r="H10" i="11"/>
  <c r="G50" i="11"/>
  <c r="H50" i="11" s="1"/>
  <c r="E9" i="11"/>
  <c r="E17" i="11" s="1"/>
  <c r="D62" i="11"/>
  <c r="D71" i="11"/>
  <c r="D59" i="11"/>
  <c r="D68" i="11"/>
  <c r="H42" i="13" l="1"/>
  <c r="H43" i="13" s="1"/>
  <c r="I43" i="13"/>
  <c r="H51" i="11"/>
  <c r="H26" i="11"/>
  <c r="G28" i="11"/>
  <c r="H32" i="11"/>
  <c r="G41" i="11"/>
  <c r="H40" i="11"/>
  <c r="I32" i="13" s="1"/>
  <c r="G51" i="11"/>
  <c r="H29" i="11"/>
  <c r="H31" i="11"/>
  <c r="H30" i="11"/>
  <c r="I22" i="13" s="1"/>
  <c r="H22" i="13" s="1"/>
  <c r="G34" i="11"/>
  <c r="H134" i="1"/>
  <c r="H133" i="1"/>
  <c r="H70" i="1"/>
  <c r="H67" i="1"/>
  <c r="H66" i="1"/>
  <c r="G31" i="11" l="1"/>
  <c r="I23" i="13"/>
  <c r="H23" i="13" s="1"/>
  <c r="G29" i="11"/>
  <c r="I21" i="13"/>
  <c r="H21" i="13" s="1"/>
  <c r="G32" i="11"/>
  <c r="I24" i="13"/>
  <c r="H24" i="13" s="1"/>
  <c r="I34" i="13"/>
  <c r="H32" i="13"/>
  <c r="H34" i="13" s="1"/>
  <c r="G26" i="11"/>
  <c r="I18" i="13"/>
  <c r="H27" i="11"/>
  <c r="I19" i="13" s="1"/>
  <c r="G40" i="11"/>
  <c r="G42" i="11" s="1"/>
  <c r="H42" i="11"/>
  <c r="G30" i="11"/>
  <c r="F11" i="11"/>
  <c r="H11" i="11" s="1"/>
  <c r="H13" i="11" s="1"/>
  <c r="G13" i="11" s="1"/>
  <c r="H143" i="1"/>
  <c r="H142" i="1"/>
  <c r="G171" i="11" s="1"/>
  <c r="H135" i="1"/>
  <c r="H23" i="1"/>
  <c r="H132" i="1"/>
  <c r="H131" i="1"/>
  <c r="H116" i="1"/>
  <c r="H115" i="1"/>
  <c r="H96" i="1"/>
  <c r="H95" i="1"/>
  <c r="H92" i="1"/>
  <c r="H91" i="1"/>
  <c r="H90" i="1"/>
  <c r="H89" i="1"/>
  <c r="H103" i="1"/>
  <c r="H102" i="1"/>
  <c r="H76" i="1"/>
  <c r="F118" i="11" s="1"/>
  <c r="G118" i="11" s="1"/>
  <c r="H60" i="1"/>
  <c r="H59" i="1"/>
  <c r="H58" i="1"/>
  <c r="H57" i="1"/>
  <c r="H51" i="1"/>
  <c r="H50" i="1"/>
  <c r="H49" i="1"/>
  <c r="H48" i="1"/>
  <c r="H47" i="1"/>
  <c r="H21" i="1"/>
  <c r="H118" i="11" l="1"/>
  <c r="H124" i="11" s="1"/>
  <c r="G124" i="11"/>
  <c r="H171" i="11"/>
  <c r="H172" i="11" s="1"/>
  <c r="G172" i="11"/>
  <c r="H37" i="11"/>
  <c r="I29" i="13" s="1"/>
  <c r="H29" i="13" s="1"/>
  <c r="H18" i="13"/>
  <c r="G27" i="11"/>
  <c r="H19" i="13"/>
  <c r="H35" i="11"/>
  <c r="H24" i="1"/>
  <c r="I25" i="13" l="1"/>
  <c r="H25" i="13" s="1"/>
  <c r="H33" i="11"/>
  <c r="G33" i="11" s="1"/>
  <c r="G37" i="11"/>
  <c r="I27" i="13"/>
  <c r="G35" i="11"/>
  <c r="I30" i="13" l="1"/>
  <c r="I36" i="13" s="1"/>
  <c r="I38" i="13" s="1"/>
  <c r="I45" i="13" s="1"/>
  <c r="H38" i="11"/>
  <c r="H44" i="11" s="1"/>
  <c r="H46" i="11" s="1"/>
  <c r="G53" i="11" s="1"/>
  <c r="G38" i="11"/>
  <c r="G44" i="11" s="1"/>
  <c r="H27" i="13"/>
  <c r="E70" i="11" l="1"/>
  <c r="E61" i="11"/>
  <c r="I58" i="11"/>
  <c r="H70" i="11"/>
  <c r="I68" i="11"/>
  <c r="F67" i="11"/>
  <c r="G70" i="11"/>
  <c r="G59" i="11"/>
  <c r="E67" i="11"/>
  <c r="G46" i="11"/>
  <c r="H53" i="11" s="1"/>
  <c r="F61" i="11"/>
  <c r="G68" i="11"/>
  <c r="I59" i="11"/>
  <c r="G58" i="11"/>
  <c r="I70" i="11"/>
  <c r="G67" i="11"/>
  <c r="H67" i="11"/>
  <c r="H58" i="11"/>
  <c r="F68" i="11"/>
  <c r="H71" i="11"/>
  <c r="I61" i="11"/>
  <c r="H69" i="11"/>
  <c r="E71" i="11"/>
  <c r="G61" i="11"/>
  <c r="I69" i="11"/>
  <c r="F69" i="11"/>
  <c r="I60" i="11"/>
  <c r="H62" i="11"/>
  <c r="F59" i="11"/>
  <c r="F60" i="11"/>
  <c r="H68" i="11"/>
  <c r="G60" i="11"/>
  <c r="E68" i="11"/>
  <c r="E62" i="11"/>
  <c r="E60" i="11"/>
  <c r="I62" i="11"/>
  <c r="E69" i="11"/>
  <c r="G62" i="11"/>
  <c r="G71" i="11"/>
  <c r="H59" i="11"/>
  <c r="H60" i="11"/>
  <c r="E59" i="11"/>
  <c r="F58" i="11"/>
  <c r="I67" i="11"/>
  <c r="E58" i="11"/>
  <c r="G69" i="11"/>
  <c r="H61" i="11"/>
  <c r="F70" i="11"/>
  <c r="F71" i="11"/>
  <c r="F62" i="11"/>
  <c r="I71" i="11"/>
  <c r="H30" i="13"/>
  <c r="H36" i="13" s="1"/>
  <c r="H38" i="13" l="1"/>
  <c r="H45" i="13" s="1"/>
</calcChain>
</file>

<file path=xl/sharedStrings.xml><?xml version="1.0" encoding="utf-8"?>
<sst xmlns="http://schemas.openxmlformats.org/spreadsheetml/2006/main" count="617" uniqueCount="253">
  <si>
    <t>REVENUES</t>
  </si>
  <si>
    <t>Corn Grain</t>
  </si>
  <si>
    <t>bushels</t>
  </si>
  <si>
    <t>Other</t>
  </si>
  <si>
    <t>acres</t>
  </si>
  <si>
    <t>Land Preparation</t>
  </si>
  <si>
    <t>Corn Silage</t>
  </si>
  <si>
    <t>Corn Stubble</t>
  </si>
  <si>
    <t>Alalfa Hay</t>
  </si>
  <si>
    <t>Grass Hay</t>
  </si>
  <si>
    <t>Wheat</t>
  </si>
  <si>
    <t>"Feed"</t>
  </si>
  <si>
    <t>Dry Beans</t>
  </si>
  <si>
    <t>Pinto Beans</t>
  </si>
  <si>
    <t>Potatoes</t>
  </si>
  <si>
    <t>Sugar Beets</t>
  </si>
  <si>
    <t>Grain Sorghum (Milo)</t>
  </si>
  <si>
    <t>Sunflowers</t>
  </si>
  <si>
    <t>Crop</t>
  </si>
  <si>
    <t>Proso Millet</t>
  </si>
  <si>
    <t>Stubble (Grazing)</t>
  </si>
  <si>
    <t>Straw</t>
  </si>
  <si>
    <t>Onions</t>
  </si>
  <si>
    <t>Units</t>
  </si>
  <si>
    <t>tons</t>
  </si>
  <si>
    <t>cwt</t>
  </si>
  <si>
    <t>bags</t>
  </si>
  <si>
    <t>sacks</t>
  </si>
  <si>
    <t>bales</t>
  </si>
  <si>
    <t>Disk</t>
  </si>
  <si>
    <t>Plow - Moldboard</t>
  </si>
  <si>
    <t>Deep Chisel</t>
  </si>
  <si>
    <t>Surface Chisel</t>
  </si>
  <si>
    <t>Sweep</t>
  </si>
  <si>
    <t>Harrow</t>
  </si>
  <si>
    <t>Cultivate</t>
  </si>
  <si>
    <t>Bedding</t>
  </si>
  <si>
    <t>Rod Weeder</t>
  </si>
  <si>
    <t>Leveling/Floating</t>
  </si>
  <si>
    <t>Furrowing</t>
  </si>
  <si>
    <t>Mowing</t>
  </si>
  <si>
    <t>Swathing</t>
  </si>
  <si>
    <t>Raking</t>
  </si>
  <si>
    <t>Baling - Small Bales</t>
  </si>
  <si>
    <t>Baling - Large Bales</t>
  </si>
  <si>
    <t>Loading/Stacking</t>
  </si>
  <si>
    <t>Hauling</t>
  </si>
  <si>
    <t>Tub Grinding</t>
  </si>
  <si>
    <t>Planting</t>
  </si>
  <si>
    <t>Seed</t>
  </si>
  <si>
    <t>Irrigation</t>
  </si>
  <si>
    <t>Labor</t>
  </si>
  <si>
    <t>Water</t>
  </si>
  <si>
    <t>Number of Times Field Irrigated</t>
  </si>
  <si>
    <t>Fertilizer</t>
  </si>
  <si>
    <t>Starter</t>
  </si>
  <si>
    <t>Nitrogen</t>
  </si>
  <si>
    <t>Phosphorous</t>
  </si>
  <si>
    <t>Lime</t>
  </si>
  <si>
    <t>Anhydrous (NH3)</t>
  </si>
  <si>
    <t>Chemicals</t>
  </si>
  <si>
    <t>Roundup</t>
  </si>
  <si>
    <t>Broad Leaf</t>
  </si>
  <si>
    <t>Insecticide</t>
  </si>
  <si>
    <t>Barley - Brewers</t>
  </si>
  <si>
    <t>Barley - Feed</t>
  </si>
  <si>
    <t>Chemical Application</t>
  </si>
  <si>
    <t>Aerial</t>
  </si>
  <si>
    <t>Sprayer</t>
  </si>
  <si>
    <t>With Other Application</t>
  </si>
  <si>
    <t xml:space="preserve">Quantity  </t>
  </si>
  <si>
    <t xml:space="preserve">Per Acre  </t>
  </si>
  <si>
    <t xml:space="preserve">Units  </t>
  </si>
  <si>
    <t xml:space="preserve">Price  </t>
  </si>
  <si>
    <t xml:space="preserve">Per Unit  </t>
  </si>
  <si>
    <t xml:space="preserve">Cost  </t>
  </si>
  <si>
    <t xml:space="preserve">Total  </t>
  </si>
  <si>
    <t xml:space="preserve">Revenues  </t>
  </si>
  <si>
    <t>Government Payments</t>
  </si>
  <si>
    <t>Chemicals - Herbicide</t>
  </si>
  <si>
    <t>Harvest</t>
  </si>
  <si>
    <t>Land</t>
  </si>
  <si>
    <t>Owned Land - Value</t>
  </si>
  <si>
    <t xml:space="preserve">   per acre</t>
  </si>
  <si>
    <t>Per Field</t>
  </si>
  <si>
    <t xml:space="preserve">QUANTITY  </t>
  </si>
  <si>
    <t xml:space="preserve">PER ACRE  </t>
  </si>
  <si>
    <t>UNITS</t>
  </si>
  <si>
    <t xml:space="preserve">PRICE  </t>
  </si>
  <si>
    <t xml:space="preserve">PER UNIT  </t>
  </si>
  <si>
    <t xml:space="preserve">REVENUES  </t>
  </si>
  <si>
    <t>TOTAL REVENUES</t>
  </si>
  <si>
    <t>Irrigation Energy</t>
  </si>
  <si>
    <t>System Repairs/Maintenance</t>
  </si>
  <si>
    <t>acre</t>
  </si>
  <si>
    <t>Subtotal</t>
  </si>
  <si>
    <t>Land Preparation (does not include mechanized weed control)</t>
  </si>
  <si>
    <t>Mechanized Weed Control</t>
  </si>
  <si>
    <t>Irrigation Labor</t>
  </si>
  <si>
    <t>Other Labor</t>
  </si>
  <si>
    <t>hours</t>
  </si>
  <si>
    <t>EXPENSES</t>
  </si>
  <si>
    <t>Total Pre-Harvest Expenses</t>
  </si>
  <si>
    <t>OPERATING EXPENSES (PRE-HARVEST)</t>
  </si>
  <si>
    <t>HARVEST EXPENSES</t>
  </si>
  <si>
    <t>Custom Harvest</t>
  </si>
  <si>
    <t>Total Harvest Expenses</t>
  </si>
  <si>
    <t>TOTAL OPERATING EXPENSES</t>
  </si>
  <si>
    <t>NET RECEIPTS BEFORE FACTOR PAYMENTS</t>
  </si>
  <si>
    <t>Total Returns to Land</t>
  </si>
  <si>
    <t>RETURN TO MANAGEMENT &amp; RISK</t>
  </si>
  <si>
    <t>10% Higher</t>
  </si>
  <si>
    <t>25% Higher</t>
  </si>
  <si>
    <t>10% Lower</t>
  </si>
  <si>
    <t>25% Lower</t>
  </si>
  <si>
    <t>Actual Yield</t>
  </si>
  <si>
    <t xml:space="preserve">25% Lower  </t>
  </si>
  <si>
    <t xml:space="preserve">10% Lower  </t>
  </si>
  <si>
    <t xml:space="preserve">Actual Price  </t>
  </si>
  <si>
    <t xml:space="preserve">10% Higher  </t>
  </si>
  <si>
    <t xml:space="preserve">25% Higher  </t>
  </si>
  <si>
    <t>ESTIMATED PRODUCTION COSTS AND RETURNS</t>
  </si>
  <si>
    <t>Southern Colorado</t>
  </si>
  <si>
    <t>Share Rent</t>
  </si>
  <si>
    <t>Regions of State</t>
  </si>
  <si>
    <t>Northern Colorado</t>
  </si>
  <si>
    <t>Northeastern Colorado</t>
  </si>
  <si>
    <t>Eastern Colorado</t>
  </si>
  <si>
    <t>Southeastern Colorado</t>
  </si>
  <si>
    <t>San Luis Valley</t>
  </si>
  <si>
    <t>Southwestern Colorado</t>
  </si>
  <si>
    <t>Western Colorado</t>
  </si>
  <si>
    <t>Northwestern Colorado</t>
  </si>
  <si>
    <t>DETAIL OF EXPENSES</t>
  </si>
  <si>
    <t>Fertilizer &amp; Application</t>
  </si>
  <si>
    <t>Herbicide &amp; Application</t>
  </si>
  <si>
    <t>Insecticide &amp; Application</t>
  </si>
  <si>
    <t>Interest on Operating Expenses (@</t>
  </si>
  <si>
    <t>Harvesting</t>
  </si>
  <si>
    <t>Combine (per bushel)</t>
  </si>
  <si>
    <t>Combine (per acre)</t>
  </si>
  <si>
    <t>Turning</t>
  </si>
  <si>
    <t>Fertilizer Application</t>
  </si>
  <si>
    <t>Tillage</t>
  </si>
  <si>
    <t>Planter</t>
  </si>
  <si>
    <t>Drill</t>
  </si>
  <si>
    <t>Air Seeder</t>
  </si>
  <si>
    <t>Transplants</t>
  </si>
  <si>
    <t>Vertical Tillage Machine</t>
  </si>
  <si>
    <t>Strip Tillage Machine</t>
  </si>
  <si>
    <t>Year</t>
  </si>
  <si>
    <t>Return on Investment of Land</t>
  </si>
  <si>
    <t>Land Costs</t>
  </si>
  <si>
    <t>Overhead/Depreciation/RE Taxes/Other Fixed Costs</t>
  </si>
  <si>
    <t>Overhead Costs</t>
  </si>
  <si>
    <t>Region</t>
  </si>
  <si>
    <t>Field Size (acres)</t>
  </si>
  <si>
    <t>Harvested Yield</t>
  </si>
  <si>
    <t>Yield Units</t>
  </si>
  <si>
    <t>Interest Rate</t>
  </si>
  <si>
    <t>Irrigated or Non-Irrigated Land</t>
  </si>
  <si>
    <t>Non-Irrigated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</si>
  <si>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</si>
  <si>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</si>
  <si>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</si>
  <si>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</si>
  <si>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</si>
  <si>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</si>
  <si>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</si>
  <si>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</si>
  <si>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</si>
  <si>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</si>
  <si>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</si>
  <si>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</si>
  <si>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</si>
  <si>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</si>
  <si>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2020 Crop Prices</t>
  </si>
  <si>
    <t xml:space="preserve">Corn  </t>
  </si>
  <si>
    <t xml:space="preserve">Wheat  </t>
  </si>
  <si>
    <t xml:space="preserve">Sunflower  </t>
  </si>
  <si>
    <t xml:space="preserve">Millet  </t>
  </si>
  <si>
    <t xml:space="preserve">Alfalfa  </t>
  </si>
  <si>
    <t xml:space="preserve">Other Hay  </t>
  </si>
  <si>
    <t xml:space="preserve">Soybeans  </t>
  </si>
  <si>
    <t xml:space="preserve">$/bu  </t>
  </si>
  <si>
    <t xml:space="preserve">$/ton  </t>
  </si>
  <si>
    <t xml:space="preserve">$/cwt  </t>
  </si>
  <si>
    <t>Overhead Costs ($/acre)</t>
  </si>
  <si>
    <t xml:space="preserve">Dryland  </t>
  </si>
  <si>
    <t xml:space="preserve">Orchard  </t>
  </si>
  <si>
    <t xml:space="preserve">Irrigated  </t>
  </si>
  <si>
    <t>Irrigated - Pivot</t>
  </si>
  <si>
    <t>Irrigated - Sprinkler</t>
  </si>
  <si>
    <t>Irrigation/Dryland</t>
  </si>
  <si>
    <t>Field</t>
  </si>
  <si>
    <t>Water Rights/Ditch Fees</t>
  </si>
  <si>
    <t xml:space="preserve">Annual Cost  </t>
  </si>
  <si>
    <t>Sprinkler - Annual Payment</t>
  </si>
  <si>
    <t>Sprinkler - Rent or Lease Payment</t>
  </si>
  <si>
    <t>Total Hours</t>
  </si>
  <si>
    <t>CSU Agricultural and Business Management Economists - Jeffrey E. Tranel, Jenny Beiermann, and Brent Young</t>
  </si>
  <si>
    <t xml:space="preserve">YIELD UNIT  </t>
  </si>
  <si>
    <t xml:space="preserve">ACRE  </t>
  </si>
  <si>
    <t>EXPENSES PER</t>
  </si>
  <si>
    <r>
      <t>SENSITIVITY ANALYSIS (</t>
    </r>
    <r>
      <rPr>
        <b/>
        <u/>
        <sz val="10"/>
        <color theme="1"/>
        <rFont val="Calibri"/>
        <family val="2"/>
      </rPr>
      <t>budgeted</t>
    </r>
    <r>
      <rPr>
        <b/>
        <sz val="10"/>
        <color theme="1"/>
        <rFont val="Calibri"/>
        <family val="2"/>
      </rPr>
      <t xml:space="preserve"> per acre returns over total direct costs)</t>
    </r>
  </si>
  <si>
    <r>
      <t>SENSITIVITY ANALYSIS (</t>
    </r>
    <r>
      <rPr>
        <b/>
        <u/>
        <sz val="10"/>
        <color theme="1"/>
        <rFont val="Calibri"/>
        <family val="2"/>
      </rPr>
      <t>"your farm"</t>
    </r>
    <r>
      <rPr>
        <b/>
        <sz val="10"/>
        <color theme="1"/>
        <rFont val="Calibri"/>
        <family val="2"/>
      </rPr>
      <t xml:space="preserve"> per acre returns over total direct costs)</t>
    </r>
  </si>
  <si>
    <t>Irrigated - Flood</t>
  </si>
  <si>
    <t>Your Farm</t>
  </si>
  <si>
    <t xml:space="preserve">YOUR FARM  </t>
  </si>
  <si>
    <t>Budget</t>
  </si>
  <si>
    <t>Establishment Costs (for non-annual crops, i.e. alfalfa)</t>
  </si>
  <si>
    <t>Estimated Years the Crop will be Harvested</t>
  </si>
  <si>
    <t>Establishment Costs</t>
  </si>
  <si>
    <t>Total</t>
  </si>
  <si>
    <t>Destroy Previous Crop</t>
  </si>
  <si>
    <t>Furrow</t>
  </si>
  <si>
    <t xml:space="preserve">Seed </t>
  </si>
  <si>
    <t>"Starter" Fertilizer</t>
  </si>
  <si>
    <t>Per Year Charge (annual allocation)</t>
  </si>
  <si>
    <t>Establishment Charges for Non-Annual Crops</t>
  </si>
  <si>
    <t>FACTOR PAYMENTS</t>
  </si>
  <si>
    <t>Enter data for "Your Farm" 
in the details section below.</t>
  </si>
  <si>
    <t>Enter data for "Your Farm" in the cells will a lavendar background and blue numbers.</t>
  </si>
  <si>
    <t xml:space="preserve">Sprinkler - Rent or Lease </t>
  </si>
  <si>
    <t xml:space="preserve">Rate  </t>
  </si>
  <si>
    <t xml:space="preserve">Per Hour  </t>
  </si>
  <si>
    <t>Crop Insurance</t>
  </si>
  <si>
    <t>NAP</t>
  </si>
  <si>
    <t>Revenue Protection</t>
  </si>
  <si>
    <t>Hail</t>
  </si>
  <si>
    <t>Seed/ Transplants &amp; Planting</t>
  </si>
  <si>
    <t xml:space="preserve"> YOUR FARM  </t>
  </si>
  <si>
    <t>Corn 3-Year Rotation</t>
  </si>
  <si>
    <t>Winter Wheat 3-Yr Rotation</t>
  </si>
  <si>
    <t>Winter Wheat Following Fallow</t>
  </si>
  <si>
    <t>Sunflowers, Oil</t>
  </si>
  <si>
    <t>Soybeans</t>
  </si>
  <si>
    <t>Platte Valley of Colorado</t>
  </si>
  <si>
    <t>Herbicide</t>
  </si>
  <si>
    <t>Fungicide</t>
  </si>
  <si>
    <t>Chemicals - Insecticide &amp; Fungicides</t>
  </si>
  <si>
    <t>Chemicals - Insecticides &amp; Fungicides</t>
  </si>
  <si>
    <t>Desicants</t>
  </si>
  <si>
    <t>Crop Consulting</t>
  </si>
  <si>
    <t>Cull Potatoes</t>
  </si>
  <si>
    <t>Seed Potatoes Retained</t>
  </si>
  <si>
    <t>Total water applied = 19 inches. 0.75 inch of water per revolution.</t>
  </si>
  <si>
    <t>Total chemicals includes seed treatment.</t>
  </si>
  <si>
    <t>Storage</t>
  </si>
  <si>
    <t>Harvest = digging, hauling, sorting, and into storage. Storage is average of all potatoes.</t>
  </si>
  <si>
    <t>CSU Agricultural and Business Management Economists - 
Jeffrey E. Tranel, Jenny Beiermann, and Brent Young</t>
  </si>
  <si>
    <t>QUANTITY</t>
  </si>
  <si>
    <t>PER ACRE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</si>
</sst>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0.00_);[Red]\(0.00\)"/>
  </numFmts>
  <fonts count="20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FF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i/>
      <sz val="8"/>
      <color theme="1"/>
      <name val="Calibri"/>
      <family val="2"/>
    </font>
    <font>
      <sz val="10"/>
      <color rgb="FF0000FF"/>
      <name val="Calibri"/>
      <family val="2"/>
    </font>
    <font>
      <b/>
      <u/>
      <sz val="10"/>
      <color theme="1"/>
      <name val="Calibri"/>
      <family val="2"/>
    </font>
    <font>
      <sz val="8"/>
      <color theme="1"/>
      <name val="Calibri"/>
      <family val="2"/>
    </font>
    <font>
      <sz val="9"/>
      <color rgb="FF0000FF"/>
      <name val="Calibri"/>
      <family val="2"/>
    </font>
    <font>
      <u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8" fontId="2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8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38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0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40" fontId="4" fillId="0" borderId="0" xfId="0" applyNumberFormat="1" applyFont="1" applyAlignment="1">
      <alignment horizontal="right" vertical="center"/>
    </xf>
    <xf numFmtId="40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indent="2"/>
    </xf>
    <xf numFmtId="38" fontId="4" fillId="0" borderId="2" xfId="0" applyNumberFormat="1" applyFont="1" applyBorder="1" applyAlignment="1">
      <alignment horizontal="center" vertical="center"/>
    </xf>
    <xf numFmtId="40" fontId="4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0" fontId="4" fillId="0" borderId="2" xfId="0" applyNumberFormat="1" applyFont="1" applyBorder="1" applyAlignment="1">
      <alignment horizontal="right" vertical="center"/>
    </xf>
    <xf numFmtId="8" fontId="4" fillId="0" borderId="0" xfId="0" applyNumberFormat="1" applyFont="1" applyAlignment="1">
      <alignment vertical="center"/>
    </xf>
    <xf numFmtId="8" fontId="4" fillId="0" borderId="2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3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8" fontId="7" fillId="0" borderId="0" xfId="0" applyNumberFormat="1" applyFont="1" applyAlignment="1">
      <alignment vertical="center"/>
    </xf>
    <xf numFmtId="40" fontId="7" fillId="0" borderId="0" xfId="0" applyNumberFormat="1" applyFont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left" vertical="center" indent="2"/>
    </xf>
    <xf numFmtId="0" fontId="7" fillId="0" borderId="2" xfId="0" applyFont="1" applyBorder="1" applyAlignment="1">
      <alignment horizontal="left" vertical="center" indent="2"/>
    </xf>
    <xf numFmtId="0" fontId="7" fillId="0" borderId="2" xfId="0" applyFont="1" applyBorder="1" applyAlignment="1">
      <alignment vertical="center"/>
    </xf>
    <xf numFmtId="40" fontId="7" fillId="0" borderId="2" xfId="0" applyNumberFormat="1" applyFont="1" applyBorder="1" applyAlignment="1">
      <alignment vertical="center"/>
    </xf>
    <xf numFmtId="0" fontId="8" fillId="15" borderId="12" xfId="0" applyFont="1" applyFill="1" applyBorder="1" applyAlignment="1">
      <alignment vertical="center"/>
    </xf>
    <xf numFmtId="0" fontId="8" fillId="15" borderId="14" xfId="0" applyFont="1" applyFill="1" applyBorder="1" applyAlignment="1">
      <alignment vertical="center"/>
    </xf>
    <xf numFmtId="40" fontId="8" fillId="15" borderId="14" xfId="0" applyNumberFormat="1" applyFont="1" applyFill="1" applyBorder="1" applyAlignment="1">
      <alignment vertical="center"/>
    </xf>
    <xf numFmtId="40" fontId="8" fillId="15" borderId="13" xfId="0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left" vertical="center" indent="2"/>
    </xf>
    <xf numFmtId="40" fontId="7" fillId="0" borderId="18" xfId="0" applyNumberFormat="1" applyFont="1" applyBorder="1" applyAlignment="1">
      <alignment vertical="center"/>
    </xf>
    <xf numFmtId="10" fontId="7" fillId="0" borderId="2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1" fillId="17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0" fontId="1" fillId="8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11" borderId="0" xfId="0" applyFont="1" applyFill="1" applyAlignment="1">
      <alignment vertical="center"/>
    </xf>
    <xf numFmtId="0" fontId="1" fillId="17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0" fillId="9" borderId="0" xfId="0" applyFill="1" applyAlignment="1">
      <alignment vertical="center"/>
    </xf>
    <xf numFmtId="9" fontId="0" fillId="16" borderId="0" xfId="0" applyNumberFormat="1" applyFill="1" applyAlignment="1">
      <alignment horizontal="center" vertical="center"/>
    </xf>
    <xf numFmtId="0" fontId="1" fillId="12" borderId="0" xfId="0" applyFont="1" applyFill="1" applyAlignment="1">
      <alignment vertical="center"/>
    </xf>
    <xf numFmtId="0" fontId="0" fillId="18" borderId="0" xfId="0" applyFill="1" applyAlignment="1">
      <alignment vertical="center"/>
    </xf>
    <xf numFmtId="0" fontId="1" fillId="14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0" fontId="0" fillId="19" borderId="0" xfId="0" applyFill="1" applyAlignment="1">
      <alignment vertical="center"/>
    </xf>
    <xf numFmtId="0" fontId="0" fillId="21" borderId="0" xfId="0" applyFill="1" applyAlignment="1">
      <alignment vertical="center"/>
    </xf>
    <xf numFmtId="0" fontId="0" fillId="20" borderId="0" xfId="0" applyFill="1" applyAlignment="1">
      <alignment vertical="center"/>
    </xf>
    <xf numFmtId="0" fontId="1" fillId="7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3" borderId="0" xfId="0" applyFill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horizontal="right" vertical="center"/>
    </xf>
    <xf numFmtId="40" fontId="0" fillId="3" borderId="0" xfId="0" applyNumberFormat="1" applyFill="1" applyAlignment="1">
      <alignment vertical="center"/>
    </xf>
    <xf numFmtId="0" fontId="0" fillId="3" borderId="18" xfId="0" applyFill="1" applyBorder="1" applyAlignment="1">
      <alignment vertical="center"/>
    </xf>
    <xf numFmtId="40" fontId="0" fillId="3" borderId="18" xfId="0" applyNumberFormat="1" applyFill="1" applyBorder="1" applyAlignment="1">
      <alignment vertical="center"/>
    </xf>
    <xf numFmtId="0" fontId="0" fillId="9" borderId="0" xfId="0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38" fontId="9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40" fontId="4" fillId="0" borderId="21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40" fontId="8" fillId="0" borderId="14" xfId="0" applyNumberFormat="1" applyFont="1" applyBorder="1" applyAlignment="1">
      <alignment vertical="center"/>
    </xf>
    <xf numFmtId="40" fontId="8" fillId="0" borderId="13" xfId="0" applyNumberFormat="1" applyFont="1" applyBorder="1" applyAlignment="1">
      <alignment vertical="center"/>
    </xf>
    <xf numFmtId="0" fontId="8" fillId="13" borderId="0" xfId="0" applyFont="1" applyFill="1" applyAlignment="1">
      <alignment vertical="center"/>
    </xf>
    <xf numFmtId="0" fontId="8" fillId="13" borderId="0" xfId="0" applyFont="1" applyFill="1" applyAlignment="1">
      <alignment horizontal="right" vertical="center"/>
    </xf>
    <xf numFmtId="0" fontId="7" fillId="13" borderId="0" xfId="0" applyFont="1" applyFill="1" applyAlignment="1">
      <alignment vertical="center"/>
    </xf>
    <xf numFmtId="0" fontId="8" fillId="13" borderId="4" xfId="0" applyFont="1" applyFill="1" applyBorder="1" applyAlignment="1">
      <alignment horizontal="right" vertical="center"/>
    </xf>
    <xf numFmtId="0" fontId="7" fillId="13" borderId="0" xfId="0" applyFont="1" applyFill="1" applyAlignment="1">
      <alignment horizontal="center" vertical="center"/>
    </xf>
    <xf numFmtId="40" fontId="7" fillId="13" borderId="0" xfId="0" applyNumberFormat="1" applyFont="1" applyFill="1" applyAlignment="1">
      <alignment vertical="center"/>
    </xf>
    <xf numFmtId="38" fontId="7" fillId="13" borderId="0" xfId="0" applyNumberFormat="1" applyFont="1" applyFill="1" applyAlignment="1">
      <alignment vertical="center"/>
    </xf>
    <xf numFmtId="0" fontId="7" fillId="13" borderId="18" xfId="0" applyFont="1" applyFill="1" applyBorder="1" applyAlignment="1">
      <alignment vertical="center"/>
    </xf>
    <xf numFmtId="6" fontId="7" fillId="13" borderId="0" xfId="0" applyNumberFormat="1" applyFont="1" applyFill="1" applyAlignment="1">
      <alignment vertical="center"/>
    </xf>
    <xf numFmtId="0" fontId="7" fillId="13" borderId="4" xfId="0" applyFont="1" applyFill="1" applyBorder="1" applyAlignment="1">
      <alignment vertical="center"/>
    </xf>
    <xf numFmtId="0" fontId="8" fillId="13" borderId="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40" fontId="7" fillId="0" borderId="21" xfId="0" applyNumberFormat="1" applyFont="1" applyBorder="1" applyAlignment="1">
      <alignment vertical="center"/>
    </xf>
    <xf numFmtId="0" fontId="0" fillId="16" borderId="0" xfId="0" applyFill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40" fontId="15" fillId="3" borderId="1" xfId="0" applyNumberFormat="1" applyFont="1" applyFill="1" applyBorder="1" applyAlignment="1" applyProtection="1">
      <alignment vertical="center"/>
      <protection locked="0"/>
    </xf>
    <xf numFmtId="38" fontId="15" fillId="3" borderId="1" xfId="0" applyNumberFormat="1" applyFont="1" applyFill="1" applyBorder="1" applyAlignment="1" applyProtection="1">
      <alignment horizontal="center" vertical="center"/>
      <protection locked="0"/>
    </xf>
    <xf numFmtId="40" fontId="12" fillId="3" borderId="1" xfId="0" applyNumberFormat="1" applyFont="1" applyFill="1" applyBorder="1" applyAlignment="1" applyProtection="1">
      <alignment vertical="center"/>
      <protection locked="0"/>
    </xf>
    <xf numFmtId="38" fontId="12" fillId="3" borderId="3" xfId="0" applyNumberFormat="1" applyFont="1" applyFill="1" applyBorder="1" applyAlignment="1" applyProtection="1">
      <alignment horizontal="center" vertical="center"/>
      <protection locked="0"/>
    </xf>
    <xf numFmtId="38" fontId="12" fillId="3" borderId="1" xfId="0" applyNumberFormat="1" applyFont="1" applyFill="1" applyBorder="1" applyAlignment="1" applyProtection="1">
      <alignment horizontal="center" vertical="center"/>
      <protection locked="0"/>
    </xf>
    <xf numFmtId="8" fontId="2" fillId="2" borderId="1" xfId="0" applyNumberFormat="1" applyFont="1" applyFill="1" applyBorder="1" applyAlignment="1">
      <alignment horizontal="right" vertical="center"/>
    </xf>
    <xf numFmtId="38" fontId="2" fillId="2" borderId="3" xfId="0" applyNumberFormat="1" applyFont="1" applyFill="1" applyBorder="1" applyAlignment="1">
      <alignment horizontal="center" vertical="center"/>
    </xf>
    <xf numFmtId="8" fontId="2" fillId="2" borderId="3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8" fontId="2" fillId="2" borderId="20" xfId="0" applyNumberFormat="1" applyFont="1" applyFill="1" applyBorder="1" applyAlignment="1" applyProtection="1">
      <alignment horizontal="center" vertical="center"/>
      <protection locked="0"/>
    </xf>
    <xf numFmtId="10" fontId="2" fillId="2" borderId="20" xfId="0" applyNumberFormat="1" applyFont="1" applyFill="1" applyBorder="1" applyAlignment="1" applyProtection="1">
      <alignment horizontal="center" vertical="center"/>
      <protection locked="0"/>
    </xf>
    <xf numFmtId="8" fontId="2" fillId="2" borderId="1" xfId="0" applyNumberFormat="1" applyFont="1" applyFill="1" applyBorder="1" applyAlignment="1" applyProtection="1">
      <alignment horizontal="center" vertical="center"/>
      <protection locked="0"/>
    </xf>
    <xf numFmtId="10" fontId="2" fillId="2" borderId="1" xfId="0" applyNumberFormat="1" applyFont="1" applyFill="1" applyBorder="1" applyAlignment="1" applyProtection="1">
      <alignment horizontal="center" vertical="center"/>
      <protection locked="0"/>
    </xf>
    <xf numFmtId="38" fontId="2" fillId="2" borderId="1" xfId="0" applyNumberFormat="1" applyFont="1" applyFill="1" applyBorder="1" applyAlignment="1" applyProtection="1">
      <alignment horizontal="center" vertical="center"/>
      <protection locked="0"/>
    </xf>
    <xf numFmtId="8" fontId="2" fillId="2" borderId="16" xfId="0" applyNumberFormat="1" applyFont="1" applyFill="1" applyBorder="1" applyAlignment="1" applyProtection="1">
      <alignment horizontal="right" vertical="center"/>
      <protection locked="0"/>
    </xf>
    <xf numFmtId="8" fontId="2" fillId="2" borderId="1" xfId="0" applyNumberFormat="1" applyFont="1" applyFill="1" applyBorder="1" applyAlignment="1" applyProtection="1">
      <alignment horizontal="right" vertical="center"/>
      <protection locked="0"/>
    </xf>
    <xf numFmtId="6" fontId="2" fillId="2" borderId="3" xfId="0" applyNumberFormat="1" applyFont="1" applyFill="1" applyBorder="1" applyAlignment="1" applyProtection="1">
      <alignment horizontal="right" vertical="center"/>
      <protection locked="0"/>
    </xf>
    <xf numFmtId="6" fontId="2" fillId="2" borderId="1" xfId="0" applyNumberFormat="1" applyFont="1" applyFill="1" applyBorder="1" applyAlignment="1" applyProtection="1">
      <alignment horizontal="right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38" fontId="9" fillId="0" borderId="0" xfId="0" applyNumberFormat="1" applyFont="1" applyAlignment="1" applyProtection="1">
      <alignment horizontal="center" vertical="center"/>
      <protection locked="0"/>
    </xf>
    <xf numFmtId="40" fontId="14" fillId="0" borderId="24" xfId="0" applyNumberFormat="1" applyFont="1" applyBorder="1" applyAlignment="1">
      <alignment vertical="center"/>
    </xf>
    <xf numFmtId="40" fontId="14" fillId="0" borderId="25" xfId="0" applyNumberFormat="1" applyFont="1" applyBorder="1" applyAlignment="1">
      <alignment vertical="center"/>
    </xf>
    <xf numFmtId="40" fontId="14" fillId="0" borderId="26" xfId="0" applyNumberFormat="1" applyFont="1" applyBorder="1" applyAlignment="1">
      <alignment vertical="center"/>
    </xf>
    <xf numFmtId="40" fontId="14" fillId="0" borderId="27" xfId="0" applyNumberFormat="1" applyFont="1" applyBorder="1" applyAlignment="1">
      <alignment vertical="center"/>
    </xf>
    <xf numFmtId="40" fontId="14" fillId="0" borderId="0" xfId="0" applyNumberFormat="1" applyFont="1" applyAlignment="1">
      <alignment vertical="center"/>
    </xf>
    <xf numFmtId="40" fontId="14" fillId="0" borderId="17" xfId="0" applyNumberFormat="1" applyFont="1" applyBorder="1" applyAlignment="1">
      <alignment vertical="center"/>
    </xf>
    <xf numFmtId="40" fontId="14" fillId="0" borderId="22" xfId="0" applyNumberFormat="1" applyFont="1" applyBorder="1" applyAlignment="1">
      <alignment vertical="center"/>
    </xf>
    <xf numFmtId="40" fontId="14" fillId="0" borderId="2" xfId="0" applyNumberFormat="1" applyFont="1" applyBorder="1" applyAlignment="1">
      <alignment vertical="center"/>
    </xf>
    <xf numFmtId="40" fontId="14" fillId="0" borderId="21" xfId="0" applyNumberFormat="1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40" fontId="14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8" fontId="14" fillId="0" borderId="0" xfId="0" applyNumberFormat="1" applyFont="1" applyAlignment="1">
      <alignment horizontal="right" vertical="center"/>
    </xf>
    <xf numFmtId="38" fontId="1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3"/>
    </xf>
    <xf numFmtId="0" fontId="4" fillId="0" borderId="2" xfId="0" applyFont="1" applyBorder="1" applyAlignment="1">
      <alignment horizontal="left" vertical="center" indent="3"/>
    </xf>
    <xf numFmtId="14" fontId="4" fillId="0" borderId="0" xfId="0" applyNumberFormat="1" applyFont="1" applyAlignment="1">
      <alignment horizontal="left" vertical="center" indent="1"/>
    </xf>
    <xf numFmtId="14" fontId="4" fillId="0" borderId="0" xfId="0" applyNumberFormat="1" applyFont="1" applyAlignment="1">
      <alignment horizontal="left" vertical="center" indent="3"/>
    </xf>
    <xf numFmtId="38" fontId="4" fillId="0" borderId="2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3" xfId="0" applyNumberFormat="1" applyFont="1" applyFill="1" applyBorder="1" applyAlignment="1" applyProtection="1">
      <alignment horizontal="center" vertical="center"/>
      <protection locked="0"/>
    </xf>
    <xf numFmtId="0" fontId="18" fillId="25" borderId="0" xfId="0" applyFont="1" applyFill="1" applyAlignment="1">
      <alignment vertical="center"/>
    </xf>
    <xf numFmtId="0" fontId="19" fillId="25" borderId="0" xfId="0" applyFont="1" applyFill="1" applyAlignment="1">
      <alignment vertical="center"/>
    </xf>
    <xf numFmtId="38" fontId="7" fillId="0" borderId="0" xfId="0" applyNumberFormat="1" applyFont="1" applyAlignment="1">
      <alignment vertical="center"/>
    </xf>
    <xf numFmtId="38" fontId="7" fillId="0" borderId="18" xfId="0" applyNumberFormat="1" applyFont="1" applyBorder="1" applyAlignment="1">
      <alignment vertical="center"/>
    </xf>
    <xf numFmtId="6" fontId="7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8" fontId="8" fillId="0" borderId="14" xfId="0" applyNumberFormat="1" applyFont="1" applyBorder="1" applyAlignment="1">
      <alignment vertical="center"/>
    </xf>
    <xf numFmtId="38" fontId="7" fillId="0" borderId="2" xfId="0" applyNumberFormat="1" applyFont="1" applyBorder="1" applyAlignment="1">
      <alignment vertical="center"/>
    </xf>
    <xf numFmtId="38" fontId="8" fillId="0" borderId="13" xfId="0" applyNumberFormat="1" applyFont="1" applyBorder="1" applyAlignment="1">
      <alignment vertical="center"/>
    </xf>
    <xf numFmtId="38" fontId="8" fillId="15" borderId="13" xfId="0" applyNumberFormat="1" applyFont="1" applyFill="1" applyBorder="1" applyAlignment="1">
      <alignment vertical="center"/>
    </xf>
    <xf numFmtId="6" fontId="14" fillId="0" borderId="24" xfId="0" applyNumberFormat="1" applyFont="1" applyBorder="1" applyAlignment="1">
      <alignment vertical="center"/>
    </xf>
    <xf numFmtId="6" fontId="14" fillId="0" borderId="25" xfId="0" applyNumberFormat="1" applyFont="1" applyBorder="1" applyAlignment="1">
      <alignment vertical="center"/>
    </xf>
    <xf numFmtId="6" fontId="14" fillId="0" borderId="26" xfId="0" applyNumberFormat="1" applyFont="1" applyBorder="1" applyAlignment="1">
      <alignment vertical="center"/>
    </xf>
    <xf numFmtId="6" fontId="14" fillId="0" borderId="27" xfId="0" applyNumberFormat="1" applyFont="1" applyBorder="1" applyAlignment="1">
      <alignment vertical="center"/>
    </xf>
    <xf numFmtId="6" fontId="14" fillId="0" borderId="17" xfId="0" applyNumberFormat="1" applyFont="1" applyBorder="1" applyAlignment="1">
      <alignment vertical="center"/>
    </xf>
    <xf numFmtId="6" fontId="14" fillId="0" borderId="22" xfId="0" applyNumberFormat="1" applyFont="1" applyBorder="1" applyAlignment="1">
      <alignment vertical="center"/>
    </xf>
    <xf numFmtId="6" fontId="14" fillId="0" borderId="2" xfId="0" applyNumberFormat="1" applyFont="1" applyBorder="1" applyAlignment="1">
      <alignment vertical="center"/>
    </xf>
    <xf numFmtId="6" fontId="14" fillId="0" borderId="21" xfId="0" applyNumberFormat="1" applyFont="1" applyBorder="1" applyAlignment="1">
      <alignment vertical="center"/>
    </xf>
    <xf numFmtId="6" fontId="14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0" fillId="4" borderId="15" xfId="0" applyFill="1" applyBorder="1" applyAlignment="1" applyProtection="1">
      <alignment horizontal="left" vertical="center"/>
      <protection locked="0"/>
    </xf>
    <xf numFmtId="0" fontId="0" fillId="4" borderId="16" xfId="0" applyFill="1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0" fontId="2" fillId="23" borderId="15" xfId="0" applyFont="1" applyFill="1" applyBorder="1" applyAlignment="1" applyProtection="1">
      <alignment horizontal="center" vertical="center"/>
      <protection locked="0"/>
    </xf>
    <xf numFmtId="0" fontId="2" fillId="23" borderId="19" xfId="0" applyFont="1" applyFill="1" applyBorder="1" applyAlignment="1" applyProtection="1">
      <alignment horizontal="center" vertical="center"/>
      <protection locked="0"/>
    </xf>
    <xf numFmtId="0" fontId="2" fillId="23" borderId="16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4" borderId="22" xfId="0" applyFill="1" applyBorder="1" applyAlignment="1" applyProtection="1">
      <alignment horizontal="left" vertical="center"/>
      <protection locked="0"/>
    </xf>
    <xf numFmtId="0" fontId="0" fillId="4" borderId="21" xfId="0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0" fillId="2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</xdr:colOff>
      <xdr:row>0</xdr:row>
      <xdr:rowOff>18289</xdr:rowOff>
    </xdr:from>
    <xdr:to>
      <xdr:col>8</xdr:col>
      <xdr:colOff>725424</xdr:colOff>
      <xdr:row>2</xdr:row>
      <xdr:rowOff>12193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5296" y="18289"/>
          <a:ext cx="5565648" cy="8778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18288</xdr:colOff>
      <xdr:row>1</xdr:row>
      <xdr:rowOff>1</xdr:rowOff>
    </xdr:from>
    <xdr:to>
      <xdr:col>9</xdr:col>
      <xdr:colOff>12192</xdr:colOff>
      <xdr:row>1</xdr:row>
      <xdr:rowOff>698030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488" y="60961"/>
          <a:ext cx="4425696" cy="698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53"/>
  <sheetViews>
    <sheetView showGridLines="0" showRowColHeaders="0" zoomScale="120" zoomScaleNormal="120" workbookViewId="0"/>
  </sheetViews>
  <sheetFormatPr defaultRowHeight="15" customHeight="1" x14ac:dyDescent="0.3"/>
  <cols>
    <col min="1" max="1" width="4.77734375" style="1" customWidth="1"/>
    <col min="2" max="2" width="0.88671875" style="1" customWidth="1"/>
    <col min="3" max="3" width="4.77734375" style="1" customWidth="1"/>
    <col min="4" max="4" width="20.77734375" style="1" customWidth="1"/>
    <col min="5" max="7" width="10.77734375" style="1" customWidth="1"/>
    <col min="8" max="8" width="12.77734375" style="1" customWidth="1"/>
    <col min="9" max="9" width="0.88671875" style="1" customWidth="1"/>
    <col min="10" max="16384" width="8.88671875" style="1"/>
  </cols>
  <sheetData>
    <row r="2" spans="2:9" ht="15" customHeight="1" x14ac:dyDescent="0.3">
      <c r="E2" s="139">
        <v>2021</v>
      </c>
      <c r="F2" s="76" t="s">
        <v>150</v>
      </c>
    </row>
    <row r="3" spans="2:9" ht="15" customHeight="1" x14ac:dyDescent="0.3">
      <c r="C3" s="202" t="s">
        <v>129</v>
      </c>
      <c r="D3" s="203"/>
      <c r="E3" s="204"/>
      <c r="F3" s="76" t="s">
        <v>155</v>
      </c>
    </row>
    <row r="4" spans="2:9" ht="15" customHeight="1" x14ac:dyDescent="0.3">
      <c r="E4" s="140">
        <v>1</v>
      </c>
      <c r="F4" s="76" t="s">
        <v>156</v>
      </c>
    </row>
    <row r="5" spans="2:9" ht="15" customHeight="1" x14ac:dyDescent="0.3">
      <c r="C5" s="202" t="s">
        <v>14</v>
      </c>
      <c r="D5" s="203"/>
      <c r="E5" s="204"/>
      <c r="F5" s="76" t="s">
        <v>18</v>
      </c>
    </row>
    <row r="6" spans="2:9" ht="15" customHeight="1" x14ac:dyDescent="0.3">
      <c r="C6" s="28"/>
      <c r="D6" s="28"/>
      <c r="E6" s="140">
        <f>420*0.84</f>
        <v>352.8</v>
      </c>
      <c r="F6" s="76" t="s">
        <v>157</v>
      </c>
    </row>
    <row r="7" spans="2:9" ht="15" customHeight="1" x14ac:dyDescent="0.3">
      <c r="C7" s="202" t="s">
        <v>27</v>
      </c>
      <c r="D7" s="203"/>
      <c r="E7" s="204"/>
      <c r="F7" s="76" t="s">
        <v>158</v>
      </c>
    </row>
    <row r="8" spans="2:9" ht="15" customHeight="1" x14ac:dyDescent="0.3">
      <c r="E8" s="141">
        <v>5.2499999999999998E-2</v>
      </c>
      <c r="F8" s="76" t="s">
        <v>159</v>
      </c>
    </row>
    <row r="9" spans="2:9" ht="15" customHeight="1" x14ac:dyDescent="0.3">
      <c r="C9" s="202" t="s">
        <v>191</v>
      </c>
      <c r="D9" s="203"/>
      <c r="E9" s="204"/>
      <c r="F9" s="76" t="s">
        <v>160</v>
      </c>
    </row>
    <row r="10" spans="2:9" ht="15" customHeight="1" x14ac:dyDescent="0.3">
      <c r="D10" s="2"/>
      <c r="E10" s="30">
        <f>IF(C9="Irrigation/Dryland",0,IF(C9="Irrigated - Pivot",Data!P22,IF(C9="Irrigated - Sprinkler",Data!P22,IF(C9="Non-Irrigated",Data!Q22,0))))</f>
        <v>350</v>
      </c>
      <c r="F10" s="76" t="s">
        <v>154</v>
      </c>
    </row>
    <row r="11" spans="2:9" ht="15" customHeight="1" x14ac:dyDescent="0.3">
      <c r="D11" s="2"/>
    </row>
    <row r="12" spans="2:9" ht="15" customHeight="1" thickBot="1" x14ac:dyDescent="0.35">
      <c r="C12" s="212" t="s">
        <v>81</v>
      </c>
      <c r="D12" s="212"/>
    </row>
    <row r="13" spans="2:9" ht="4.95" customHeight="1" x14ac:dyDescent="0.3">
      <c r="B13" s="8"/>
      <c r="C13" s="24"/>
      <c r="D13" s="24"/>
      <c r="E13" s="9"/>
      <c r="F13" s="9"/>
      <c r="G13" s="9"/>
      <c r="H13" s="9"/>
      <c r="I13" s="10"/>
    </row>
    <row r="14" spans="2:9" ht="15" customHeight="1" x14ac:dyDescent="0.3">
      <c r="B14" s="11"/>
      <c r="C14" s="1" t="s">
        <v>82</v>
      </c>
      <c r="D14" s="2"/>
      <c r="F14" s="142">
        <v>250</v>
      </c>
      <c r="G14" s="25" t="s">
        <v>83</v>
      </c>
      <c r="I14" s="12"/>
    </row>
    <row r="15" spans="2:9" ht="15" customHeight="1" x14ac:dyDescent="0.3">
      <c r="B15" s="11"/>
      <c r="C15" s="1" t="s">
        <v>151</v>
      </c>
      <c r="D15" s="2"/>
      <c r="F15" s="143">
        <v>0</v>
      </c>
      <c r="G15" s="25"/>
      <c r="I15" s="12"/>
    </row>
    <row r="16" spans="2:9" ht="4.95" customHeight="1" thickBot="1" x14ac:dyDescent="0.35">
      <c r="B16" s="14"/>
      <c r="C16" s="5"/>
      <c r="D16" s="7"/>
      <c r="E16" s="5"/>
      <c r="F16" s="5"/>
      <c r="G16" s="5"/>
      <c r="H16" s="5"/>
      <c r="I16" s="15"/>
    </row>
    <row r="17" spans="2:9" ht="15" customHeight="1" thickBot="1" x14ac:dyDescent="0.35">
      <c r="D17" s="2"/>
    </row>
    <row r="18" spans="2:9" ht="15" customHeight="1" thickBot="1" x14ac:dyDescent="0.35">
      <c r="B18" s="205" t="s">
        <v>0</v>
      </c>
      <c r="C18" s="206"/>
      <c r="D18" s="207"/>
    </row>
    <row r="19" spans="2:9" ht="15" customHeight="1" x14ac:dyDescent="0.3">
      <c r="B19" s="8"/>
      <c r="C19" s="9"/>
      <c r="D19" s="9"/>
      <c r="E19" s="20" t="s">
        <v>70</v>
      </c>
      <c r="F19" s="20"/>
      <c r="G19" s="16" t="s">
        <v>73</v>
      </c>
      <c r="H19" s="16" t="s">
        <v>77</v>
      </c>
      <c r="I19" s="10"/>
    </row>
    <row r="20" spans="2:9" ht="15" customHeight="1" x14ac:dyDescent="0.3">
      <c r="B20" s="11"/>
      <c r="C20" s="4"/>
      <c r="D20" s="4"/>
      <c r="E20" s="23" t="s">
        <v>71</v>
      </c>
      <c r="F20" s="21" t="s">
        <v>72</v>
      </c>
      <c r="G20" s="19" t="s">
        <v>74</v>
      </c>
      <c r="H20" s="19" t="s">
        <v>71</v>
      </c>
      <c r="I20" s="12"/>
    </row>
    <row r="21" spans="2:9" ht="15" customHeight="1" x14ac:dyDescent="0.3">
      <c r="B21" s="11"/>
      <c r="C21" s="208" t="str">
        <f>C5</f>
        <v>Potatoes</v>
      </c>
      <c r="D21" s="209"/>
      <c r="E21" s="107">
        <f>E6</f>
        <v>352.8</v>
      </c>
      <c r="F21" s="107" t="str">
        <f>C7</f>
        <v>sacks</v>
      </c>
      <c r="G21" s="145">
        <v>9.1999999999999993</v>
      </c>
      <c r="H21" s="13">
        <f>E21*G21</f>
        <v>3245.7599999999998</v>
      </c>
      <c r="I21" s="12"/>
    </row>
    <row r="22" spans="2:9" ht="15" customHeight="1" x14ac:dyDescent="0.3">
      <c r="B22" s="11"/>
      <c r="C22" s="210" t="s">
        <v>244</v>
      </c>
      <c r="D22" s="211"/>
      <c r="E22" s="144">
        <f>420*0.06</f>
        <v>25.2</v>
      </c>
      <c r="F22" s="149" t="s">
        <v>27</v>
      </c>
      <c r="G22" s="145">
        <v>2</v>
      </c>
      <c r="H22" s="13">
        <f t="shared" ref="H22:H23" si="0">E22*G22</f>
        <v>50.4</v>
      </c>
      <c r="I22" s="12"/>
    </row>
    <row r="23" spans="2:9" ht="15" customHeight="1" x14ac:dyDescent="0.3">
      <c r="B23" s="11"/>
      <c r="C23" s="210" t="s">
        <v>245</v>
      </c>
      <c r="D23" s="211"/>
      <c r="E23" s="144">
        <v>16</v>
      </c>
      <c r="F23" s="149" t="s">
        <v>23</v>
      </c>
      <c r="G23" s="145">
        <v>5</v>
      </c>
      <c r="H23" s="13">
        <f t="shared" si="0"/>
        <v>80</v>
      </c>
      <c r="I23" s="12"/>
    </row>
    <row r="24" spans="2:9" ht="15" customHeight="1" x14ac:dyDescent="0.3">
      <c r="B24" s="11"/>
      <c r="C24" s="196" t="s">
        <v>78</v>
      </c>
      <c r="D24" s="196"/>
      <c r="E24" s="27"/>
      <c r="F24" s="28" t="s">
        <v>194</v>
      </c>
      <c r="G24" s="146">
        <v>0</v>
      </c>
      <c r="H24" s="13">
        <f>G24/E4</f>
        <v>0</v>
      </c>
      <c r="I24" s="12"/>
    </row>
    <row r="25" spans="2:9" ht="4.95" customHeight="1" thickBot="1" x14ac:dyDescent="0.35">
      <c r="B25" s="14"/>
      <c r="C25" s="5"/>
      <c r="D25" s="5"/>
      <c r="E25" s="6"/>
      <c r="F25" s="6"/>
      <c r="G25" s="5"/>
      <c r="H25" s="5"/>
      <c r="I25" s="15"/>
    </row>
    <row r="27" spans="2:9" ht="15" customHeight="1" thickBot="1" x14ac:dyDescent="0.35">
      <c r="C27" s="18" t="s">
        <v>210</v>
      </c>
    </row>
    <row r="28" spans="2:9" ht="15" customHeight="1" x14ac:dyDescent="0.3">
      <c r="B28" s="8"/>
      <c r="C28" s="9"/>
      <c r="D28" s="9"/>
      <c r="E28" s="20" t="s">
        <v>70</v>
      </c>
      <c r="F28" s="20"/>
      <c r="G28" s="16" t="s">
        <v>73</v>
      </c>
      <c r="H28" s="16" t="s">
        <v>77</v>
      </c>
      <c r="I28" s="10"/>
    </row>
    <row r="29" spans="2:9" ht="15" customHeight="1" x14ac:dyDescent="0.3">
      <c r="B29" s="11"/>
      <c r="C29" s="4"/>
      <c r="D29" s="4"/>
      <c r="E29" s="21" t="s">
        <v>71</v>
      </c>
      <c r="F29" s="21" t="s">
        <v>72</v>
      </c>
      <c r="G29" s="19" t="s">
        <v>74</v>
      </c>
      <c r="H29" s="19" t="s">
        <v>71</v>
      </c>
      <c r="I29" s="12"/>
    </row>
    <row r="30" spans="2:9" ht="15" customHeight="1" x14ac:dyDescent="0.3">
      <c r="B30" s="11"/>
      <c r="C30" s="197" t="s">
        <v>212</v>
      </c>
      <c r="D30" s="198"/>
      <c r="E30" s="144">
        <v>0</v>
      </c>
      <c r="F30" s="108" t="s">
        <v>94</v>
      </c>
      <c r="G30" s="146">
        <v>0</v>
      </c>
      <c r="H30" s="13">
        <f t="shared" ref="H30:H38" si="1">E30*G30</f>
        <v>0</v>
      </c>
      <c r="I30" s="12"/>
    </row>
    <row r="31" spans="2:9" ht="15" customHeight="1" x14ac:dyDescent="0.3">
      <c r="B31" s="11"/>
      <c r="C31" s="197" t="s">
        <v>212</v>
      </c>
      <c r="D31" s="198"/>
      <c r="E31" s="144">
        <v>0</v>
      </c>
      <c r="F31" s="108" t="s">
        <v>94</v>
      </c>
      <c r="G31" s="146">
        <v>0</v>
      </c>
      <c r="H31" s="13">
        <f t="shared" si="1"/>
        <v>0</v>
      </c>
      <c r="I31" s="12"/>
    </row>
    <row r="32" spans="2:9" ht="15" customHeight="1" x14ac:dyDescent="0.3">
      <c r="B32" s="11"/>
      <c r="C32" s="197" t="s">
        <v>212</v>
      </c>
      <c r="D32" s="198"/>
      <c r="E32" s="144">
        <v>0</v>
      </c>
      <c r="F32" s="108" t="s">
        <v>94</v>
      </c>
      <c r="G32" s="146">
        <v>0</v>
      </c>
      <c r="H32" s="13">
        <f t="shared" si="1"/>
        <v>0</v>
      </c>
      <c r="I32" s="12"/>
    </row>
    <row r="33" spans="2:9" ht="15" customHeight="1" x14ac:dyDescent="0.3">
      <c r="B33" s="11"/>
      <c r="C33" s="197" t="s">
        <v>212</v>
      </c>
      <c r="D33" s="198"/>
      <c r="E33" s="144">
        <v>0</v>
      </c>
      <c r="F33" s="108" t="s">
        <v>94</v>
      </c>
      <c r="G33" s="146">
        <v>0</v>
      </c>
      <c r="H33" s="13">
        <f t="shared" si="1"/>
        <v>0</v>
      </c>
      <c r="I33" s="12"/>
    </row>
    <row r="34" spans="2:9" ht="15" customHeight="1" x14ac:dyDescent="0.3">
      <c r="B34" s="11"/>
      <c r="C34" s="197" t="s">
        <v>212</v>
      </c>
      <c r="D34" s="198"/>
      <c r="E34" s="144">
        <v>0</v>
      </c>
      <c r="F34" s="108" t="s">
        <v>94</v>
      </c>
      <c r="G34" s="146">
        <v>0</v>
      </c>
      <c r="H34" s="13">
        <f t="shared" ref="H34:H36" si="2">E34*G34</f>
        <v>0</v>
      </c>
      <c r="I34" s="12"/>
    </row>
    <row r="35" spans="2:9" ht="15" customHeight="1" x14ac:dyDescent="0.3">
      <c r="B35" s="11"/>
      <c r="C35" s="197" t="s">
        <v>212</v>
      </c>
      <c r="D35" s="198"/>
      <c r="E35" s="144">
        <v>0</v>
      </c>
      <c r="F35" s="108" t="s">
        <v>94</v>
      </c>
      <c r="G35" s="146">
        <v>0</v>
      </c>
      <c r="H35" s="13">
        <f t="shared" si="2"/>
        <v>0</v>
      </c>
      <c r="I35" s="12"/>
    </row>
    <row r="36" spans="2:9" ht="15" customHeight="1" x14ac:dyDescent="0.3">
      <c r="B36" s="11"/>
      <c r="C36" s="197" t="s">
        <v>212</v>
      </c>
      <c r="D36" s="198"/>
      <c r="E36" s="144">
        <v>0</v>
      </c>
      <c r="F36" s="108" t="s">
        <v>94</v>
      </c>
      <c r="G36" s="146">
        <v>0</v>
      </c>
      <c r="H36" s="13">
        <f t="shared" si="2"/>
        <v>0</v>
      </c>
      <c r="I36" s="12"/>
    </row>
    <row r="37" spans="2:9" ht="15" customHeight="1" x14ac:dyDescent="0.3">
      <c r="B37" s="11"/>
      <c r="C37" s="197" t="s">
        <v>212</v>
      </c>
      <c r="D37" s="198"/>
      <c r="E37" s="144">
        <v>0</v>
      </c>
      <c r="F37" s="108" t="s">
        <v>94</v>
      </c>
      <c r="G37" s="146">
        <v>0</v>
      </c>
      <c r="H37" s="13">
        <f t="shared" ref="H37" si="3">E37*G37</f>
        <v>0</v>
      </c>
      <c r="I37" s="12"/>
    </row>
    <row r="38" spans="2:9" ht="15" customHeight="1" x14ac:dyDescent="0.3">
      <c r="B38" s="11"/>
      <c r="C38" s="199" t="s">
        <v>216</v>
      </c>
      <c r="D38" s="199"/>
      <c r="E38" s="28">
        <v>1</v>
      </c>
      <c r="F38" s="28" t="s">
        <v>94</v>
      </c>
      <c r="G38" s="146">
        <v>0</v>
      </c>
      <c r="H38" s="13">
        <f t="shared" si="1"/>
        <v>0</v>
      </c>
      <c r="I38" s="12"/>
    </row>
    <row r="39" spans="2:9" ht="15" customHeight="1" x14ac:dyDescent="0.3">
      <c r="B39" s="11"/>
      <c r="C39" s="196" t="s">
        <v>217</v>
      </c>
      <c r="D39" s="196"/>
      <c r="E39" s="28">
        <v>1</v>
      </c>
      <c r="F39" s="28" t="s">
        <v>94</v>
      </c>
      <c r="G39" s="146">
        <v>0</v>
      </c>
      <c r="H39" s="13">
        <f t="shared" ref="H39" si="4">E39*G39</f>
        <v>0</v>
      </c>
      <c r="I39" s="12"/>
    </row>
    <row r="40" spans="2:9" ht="15" customHeight="1" x14ac:dyDescent="0.3">
      <c r="B40" s="11"/>
      <c r="C40" s="196" t="s">
        <v>3</v>
      </c>
      <c r="D40" s="196"/>
      <c r="E40" s="28">
        <v>1</v>
      </c>
      <c r="F40" s="28" t="s">
        <v>94</v>
      </c>
      <c r="G40" s="146">
        <v>0</v>
      </c>
      <c r="H40" s="13">
        <f t="shared" ref="H40" si="5">E40*G40</f>
        <v>0</v>
      </c>
      <c r="I40" s="12"/>
    </row>
    <row r="41" spans="2:9" ht="15" customHeight="1" x14ac:dyDescent="0.3">
      <c r="B41" s="11"/>
      <c r="C41" s="22" t="s">
        <v>211</v>
      </c>
      <c r="D41" s="22"/>
      <c r="E41" s="22"/>
      <c r="F41" s="22"/>
      <c r="G41" s="144">
        <v>5</v>
      </c>
      <c r="I41" s="12"/>
    </row>
    <row r="42" spans="2:9" ht="4.95" customHeight="1" thickBot="1" x14ac:dyDescent="0.35">
      <c r="B42" s="14"/>
      <c r="C42" s="5"/>
      <c r="D42" s="5"/>
      <c r="E42" s="5"/>
      <c r="F42" s="5"/>
      <c r="G42" s="5"/>
      <c r="H42" s="5"/>
      <c r="I42" s="15"/>
    </row>
    <row r="44" spans="2:9" ht="15" customHeight="1" thickBot="1" x14ac:dyDescent="0.35">
      <c r="C44" s="18" t="s">
        <v>96</v>
      </c>
    </row>
    <row r="45" spans="2:9" ht="15" customHeight="1" x14ac:dyDescent="0.3">
      <c r="B45" s="8"/>
      <c r="C45" s="9"/>
      <c r="D45" s="9"/>
      <c r="E45" s="20" t="s">
        <v>70</v>
      </c>
      <c r="F45" s="20"/>
      <c r="G45" s="16" t="s">
        <v>73</v>
      </c>
      <c r="H45" s="16" t="s">
        <v>77</v>
      </c>
      <c r="I45" s="10"/>
    </row>
    <row r="46" spans="2:9" ht="15" customHeight="1" x14ac:dyDescent="0.3">
      <c r="B46" s="11"/>
      <c r="C46" s="4"/>
      <c r="D46" s="4"/>
      <c r="E46" s="21" t="s">
        <v>71</v>
      </c>
      <c r="F46" s="21" t="s">
        <v>72</v>
      </c>
      <c r="G46" s="19" t="s">
        <v>74</v>
      </c>
      <c r="H46" s="19" t="s">
        <v>71</v>
      </c>
      <c r="I46" s="12"/>
    </row>
    <row r="47" spans="2:9" ht="15" customHeight="1" x14ac:dyDescent="0.3">
      <c r="B47" s="11"/>
      <c r="C47" s="197" t="s">
        <v>148</v>
      </c>
      <c r="D47" s="198"/>
      <c r="E47" s="144">
        <v>1</v>
      </c>
      <c r="F47" s="108" t="s">
        <v>94</v>
      </c>
      <c r="G47" s="146">
        <v>30</v>
      </c>
      <c r="H47" s="13">
        <f t="shared" ref="H47:H51" si="6">E47*G47</f>
        <v>30</v>
      </c>
      <c r="I47" s="12"/>
    </row>
    <row r="48" spans="2:9" ht="15" customHeight="1" x14ac:dyDescent="0.3">
      <c r="B48" s="11"/>
      <c r="C48" s="197" t="s">
        <v>3</v>
      </c>
      <c r="D48" s="198"/>
      <c r="E48" s="144">
        <v>0</v>
      </c>
      <c r="F48" s="108" t="s">
        <v>94</v>
      </c>
      <c r="G48" s="146">
        <v>0</v>
      </c>
      <c r="H48" s="13">
        <f t="shared" si="6"/>
        <v>0</v>
      </c>
      <c r="I48" s="12"/>
    </row>
    <row r="49" spans="2:9" ht="15" customHeight="1" x14ac:dyDescent="0.3">
      <c r="B49" s="11"/>
      <c r="C49" s="197" t="s">
        <v>36</v>
      </c>
      <c r="D49" s="198"/>
      <c r="E49" s="144">
        <v>1</v>
      </c>
      <c r="F49" s="108" t="s">
        <v>94</v>
      </c>
      <c r="G49" s="146">
        <v>16</v>
      </c>
      <c r="H49" s="13">
        <f t="shared" si="6"/>
        <v>16</v>
      </c>
      <c r="I49" s="12"/>
    </row>
    <row r="50" spans="2:9" ht="15" customHeight="1" x14ac:dyDescent="0.3">
      <c r="B50" s="11"/>
      <c r="C50" s="197" t="s">
        <v>3</v>
      </c>
      <c r="D50" s="198"/>
      <c r="E50" s="144">
        <v>0</v>
      </c>
      <c r="F50" s="108" t="s">
        <v>94</v>
      </c>
      <c r="G50" s="146">
        <v>0</v>
      </c>
      <c r="H50" s="13">
        <f t="shared" si="6"/>
        <v>0</v>
      </c>
      <c r="I50" s="12"/>
    </row>
    <row r="51" spans="2:9" ht="15" customHeight="1" x14ac:dyDescent="0.3">
      <c r="B51" s="11"/>
      <c r="C51" s="197" t="s">
        <v>3</v>
      </c>
      <c r="D51" s="198"/>
      <c r="E51" s="144">
        <v>0</v>
      </c>
      <c r="F51" s="108" t="s">
        <v>94</v>
      </c>
      <c r="G51" s="146">
        <v>0</v>
      </c>
      <c r="H51" s="13">
        <f t="shared" si="6"/>
        <v>0</v>
      </c>
      <c r="I51" s="12"/>
    </row>
    <row r="52" spans="2:9" ht="4.95" customHeight="1" thickBot="1" x14ac:dyDescent="0.35">
      <c r="B52" s="14"/>
      <c r="C52" s="5"/>
      <c r="D52" s="5"/>
      <c r="E52" s="5"/>
      <c r="F52" s="5"/>
      <c r="G52" s="5"/>
      <c r="H52" s="5"/>
      <c r="I52" s="15"/>
    </row>
    <row r="54" spans="2:9" ht="15" customHeight="1" thickBot="1" x14ac:dyDescent="0.35">
      <c r="C54" s="18" t="s">
        <v>48</v>
      </c>
    </row>
    <row r="55" spans="2:9" ht="15" customHeight="1" x14ac:dyDescent="0.3">
      <c r="B55" s="8"/>
      <c r="C55" s="9"/>
      <c r="D55" s="9"/>
      <c r="E55" s="20" t="s">
        <v>70</v>
      </c>
      <c r="F55" s="20"/>
      <c r="G55" s="16" t="s">
        <v>73</v>
      </c>
      <c r="H55" s="16" t="s">
        <v>77</v>
      </c>
      <c r="I55" s="10"/>
    </row>
    <row r="56" spans="2:9" ht="15" customHeight="1" x14ac:dyDescent="0.3">
      <c r="B56" s="11"/>
      <c r="C56" s="4"/>
      <c r="D56" s="4"/>
      <c r="E56" s="21" t="s">
        <v>71</v>
      </c>
      <c r="F56" s="21" t="s">
        <v>72</v>
      </c>
      <c r="G56" s="19" t="s">
        <v>74</v>
      </c>
      <c r="H56" s="19" t="s">
        <v>71</v>
      </c>
      <c r="I56" s="12"/>
    </row>
    <row r="57" spans="2:9" ht="15" customHeight="1" x14ac:dyDescent="0.3">
      <c r="B57" s="11"/>
      <c r="C57" s="197" t="s">
        <v>49</v>
      </c>
      <c r="D57" s="198"/>
      <c r="E57" s="144">
        <v>16</v>
      </c>
      <c r="F57" s="149" t="s">
        <v>23</v>
      </c>
      <c r="G57" s="146">
        <v>5</v>
      </c>
      <c r="H57" s="13">
        <f t="shared" ref="H57:H60" si="7">E57*G57</f>
        <v>80</v>
      </c>
      <c r="I57" s="12"/>
    </row>
    <row r="58" spans="2:9" ht="15" customHeight="1" x14ac:dyDescent="0.3">
      <c r="B58" s="11"/>
      <c r="C58" s="22"/>
      <c r="D58" s="150" t="s">
        <v>3</v>
      </c>
      <c r="E58" s="144">
        <v>0</v>
      </c>
      <c r="F58" s="29" t="s">
        <v>4</v>
      </c>
      <c r="G58" s="146">
        <v>0</v>
      </c>
      <c r="H58" s="13">
        <f t="shared" si="7"/>
        <v>0</v>
      </c>
      <c r="I58" s="12"/>
    </row>
    <row r="59" spans="2:9" ht="15" customHeight="1" x14ac:dyDescent="0.3">
      <c r="B59" s="11"/>
      <c r="C59" s="197" t="s">
        <v>49</v>
      </c>
      <c r="D59" s="198"/>
      <c r="E59" s="144">
        <v>12</v>
      </c>
      <c r="F59" s="149" t="s">
        <v>23</v>
      </c>
      <c r="G59" s="146">
        <v>17</v>
      </c>
      <c r="H59" s="13">
        <f t="shared" si="7"/>
        <v>204</v>
      </c>
      <c r="I59" s="12"/>
    </row>
    <row r="60" spans="2:9" ht="15" customHeight="1" x14ac:dyDescent="0.3">
      <c r="B60" s="11"/>
      <c r="C60" s="22"/>
      <c r="D60" s="150" t="s">
        <v>144</v>
      </c>
      <c r="E60" s="144">
        <v>1</v>
      </c>
      <c r="F60" s="29" t="s">
        <v>4</v>
      </c>
      <c r="G60" s="146">
        <v>63</v>
      </c>
      <c r="H60" s="13">
        <f t="shared" si="7"/>
        <v>63</v>
      </c>
      <c r="I60" s="12"/>
    </row>
    <row r="61" spans="2:9" ht="4.95" customHeight="1" thickBot="1" x14ac:dyDescent="0.35">
      <c r="B61" s="14"/>
      <c r="C61" s="5"/>
      <c r="D61" s="5"/>
      <c r="E61" s="5"/>
      <c r="F61" s="5"/>
      <c r="G61" s="5"/>
      <c r="H61" s="5"/>
      <c r="I61" s="15"/>
    </row>
    <row r="63" spans="2:9" ht="15" customHeight="1" thickBot="1" x14ac:dyDescent="0.35">
      <c r="C63" s="18" t="s">
        <v>97</v>
      </c>
    </row>
    <row r="64" spans="2:9" ht="15" customHeight="1" x14ac:dyDescent="0.3">
      <c r="B64" s="8"/>
      <c r="C64" s="9"/>
      <c r="D64" s="9"/>
      <c r="E64" s="20" t="s">
        <v>70</v>
      </c>
      <c r="F64" s="20"/>
      <c r="G64" s="16" t="s">
        <v>73</v>
      </c>
      <c r="H64" s="16" t="s">
        <v>77</v>
      </c>
      <c r="I64" s="10"/>
    </row>
    <row r="65" spans="2:12" ht="15" customHeight="1" x14ac:dyDescent="0.3">
      <c r="B65" s="11"/>
      <c r="C65" s="4"/>
      <c r="D65" s="4"/>
      <c r="E65" s="21" t="s">
        <v>71</v>
      </c>
      <c r="F65" s="21" t="s">
        <v>72</v>
      </c>
      <c r="G65" s="19" t="s">
        <v>74</v>
      </c>
      <c r="H65" s="19" t="s">
        <v>71</v>
      </c>
      <c r="I65" s="12"/>
    </row>
    <row r="66" spans="2:12" ht="15" customHeight="1" x14ac:dyDescent="0.3">
      <c r="B66" s="11"/>
      <c r="C66" s="197" t="s">
        <v>35</v>
      </c>
      <c r="D66" s="198"/>
      <c r="E66" s="144">
        <v>1</v>
      </c>
      <c r="F66" s="29" t="s">
        <v>4</v>
      </c>
      <c r="G66" s="146">
        <v>15</v>
      </c>
      <c r="H66" s="13">
        <f t="shared" ref="H66:H70" si="8">E66*G66</f>
        <v>15</v>
      </c>
      <c r="I66" s="12"/>
    </row>
    <row r="67" spans="2:12" ht="15" customHeight="1" x14ac:dyDescent="0.3">
      <c r="B67" s="11"/>
      <c r="C67" s="197" t="s">
        <v>143</v>
      </c>
      <c r="D67" s="198"/>
      <c r="E67" s="144">
        <v>0</v>
      </c>
      <c r="F67" s="29" t="s">
        <v>4</v>
      </c>
      <c r="G67" s="146">
        <v>0</v>
      </c>
      <c r="H67" s="13">
        <f t="shared" si="8"/>
        <v>0</v>
      </c>
      <c r="I67" s="12"/>
    </row>
    <row r="68" spans="2:12" ht="15" customHeight="1" x14ac:dyDescent="0.3">
      <c r="B68" s="11"/>
      <c r="C68" s="197" t="s">
        <v>143</v>
      </c>
      <c r="D68" s="198"/>
      <c r="E68" s="144">
        <v>0</v>
      </c>
      <c r="F68" s="29" t="s">
        <v>4</v>
      </c>
      <c r="G68" s="146">
        <v>0</v>
      </c>
      <c r="H68" s="13">
        <f t="shared" si="8"/>
        <v>0</v>
      </c>
      <c r="I68" s="12"/>
    </row>
    <row r="69" spans="2:12" ht="15" customHeight="1" x14ac:dyDescent="0.3">
      <c r="B69" s="11"/>
      <c r="C69" s="197" t="s">
        <v>143</v>
      </c>
      <c r="D69" s="198"/>
      <c r="E69" s="144">
        <v>0</v>
      </c>
      <c r="F69" s="29" t="s">
        <v>4</v>
      </c>
      <c r="G69" s="146">
        <v>0</v>
      </c>
      <c r="H69" s="13">
        <f t="shared" si="8"/>
        <v>0</v>
      </c>
      <c r="I69" s="12"/>
    </row>
    <row r="70" spans="2:12" ht="15" customHeight="1" x14ac:dyDescent="0.3">
      <c r="B70" s="11"/>
      <c r="C70" s="197" t="s">
        <v>143</v>
      </c>
      <c r="D70" s="198"/>
      <c r="E70" s="144">
        <v>0</v>
      </c>
      <c r="F70" s="29" t="s">
        <v>4</v>
      </c>
      <c r="G70" s="146">
        <v>0</v>
      </c>
      <c r="H70" s="13">
        <f t="shared" si="8"/>
        <v>0</v>
      </c>
      <c r="I70" s="12"/>
    </row>
    <row r="71" spans="2:12" ht="4.95" customHeight="1" thickBot="1" x14ac:dyDescent="0.35">
      <c r="B71" s="14"/>
      <c r="C71" s="5"/>
      <c r="D71" s="5"/>
      <c r="E71" s="5"/>
      <c r="F71" s="5"/>
      <c r="G71" s="5"/>
      <c r="H71" s="5"/>
      <c r="I71" s="15"/>
    </row>
    <row r="73" spans="2:12" ht="15" customHeight="1" thickBot="1" x14ac:dyDescent="0.35">
      <c r="C73" s="18" t="s">
        <v>50</v>
      </c>
    </row>
    <row r="74" spans="2:12" ht="15" customHeight="1" x14ac:dyDescent="0.3">
      <c r="B74" s="8"/>
      <c r="C74" s="9"/>
      <c r="D74" s="9"/>
      <c r="E74" s="9"/>
      <c r="F74" s="9"/>
      <c r="G74" s="16" t="s">
        <v>76</v>
      </c>
      <c r="H74" s="16" t="s">
        <v>75</v>
      </c>
      <c r="I74" s="10"/>
    </row>
    <row r="75" spans="2:12" ht="15" customHeight="1" x14ac:dyDescent="0.3">
      <c r="B75" s="11"/>
      <c r="C75" s="4"/>
      <c r="D75" s="4"/>
      <c r="E75" s="4"/>
      <c r="F75" s="4"/>
      <c r="G75" s="19" t="s">
        <v>196</v>
      </c>
      <c r="H75" s="19" t="s">
        <v>71</v>
      </c>
      <c r="I75" s="12"/>
    </row>
    <row r="76" spans="2:12" ht="15" customHeight="1" x14ac:dyDescent="0.3">
      <c r="B76" s="11"/>
      <c r="C76" s="1" t="s">
        <v>197</v>
      </c>
      <c r="G76" s="147">
        <v>50</v>
      </c>
      <c r="H76" s="13">
        <f t="shared" ref="H76:H81" si="9">G76/$E$4</f>
        <v>50</v>
      </c>
      <c r="I76" s="12"/>
      <c r="K76" s="109"/>
      <c r="L76" s="109"/>
    </row>
    <row r="77" spans="2:12" ht="15" customHeight="1" x14ac:dyDescent="0.3">
      <c r="B77" s="11"/>
      <c r="C77" s="1" t="s">
        <v>198</v>
      </c>
      <c r="G77" s="147">
        <v>0</v>
      </c>
      <c r="H77" s="13">
        <f t="shared" si="9"/>
        <v>0</v>
      </c>
      <c r="I77" s="12"/>
      <c r="K77" s="109"/>
      <c r="L77" s="109"/>
    </row>
    <row r="78" spans="2:12" ht="15" customHeight="1" x14ac:dyDescent="0.3">
      <c r="B78" s="11"/>
      <c r="C78" s="1" t="s">
        <v>92</v>
      </c>
      <c r="G78" s="148">
        <v>95</v>
      </c>
      <c r="H78" s="13">
        <f t="shared" si="9"/>
        <v>95</v>
      </c>
      <c r="I78" s="12"/>
    </row>
    <row r="79" spans="2:12" ht="15" customHeight="1" x14ac:dyDescent="0.3">
      <c r="B79" s="11"/>
      <c r="C79" s="1" t="s">
        <v>93</v>
      </c>
      <c r="G79" s="148">
        <v>32</v>
      </c>
      <c r="H79" s="13">
        <f t="shared" si="9"/>
        <v>32</v>
      </c>
      <c r="I79" s="12"/>
    </row>
    <row r="80" spans="2:12" ht="15" customHeight="1" x14ac:dyDescent="0.3">
      <c r="B80" s="11"/>
      <c r="C80" s="1" t="s">
        <v>195</v>
      </c>
      <c r="G80" s="148">
        <v>15</v>
      </c>
      <c r="H80" s="13">
        <f t="shared" si="9"/>
        <v>15</v>
      </c>
      <c r="I80" s="12"/>
    </row>
    <row r="81" spans="2:9" ht="15" customHeight="1" x14ac:dyDescent="0.3">
      <c r="B81" s="11"/>
      <c r="C81" s="1" t="s">
        <v>52</v>
      </c>
      <c r="G81" s="148">
        <v>760</v>
      </c>
      <c r="H81" s="13">
        <f t="shared" si="9"/>
        <v>760</v>
      </c>
      <c r="I81" s="12"/>
    </row>
    <row r="82" spans="2:9" ht="15" customHeight="1" x14ac:dyDescent="0.3">
      <c r="B82" s="11"/>
      <c r="C82" s="1" t="s">
        <v>53</v>
      </c>
      <c r="G82" s="144">
        <v>26</v>
      </c>
      <c r="I82" s="12"/>
    </row>
    <row r="83" spans="2:9" ht="4.95" customHeight="1" thickBot="1" x14ac:dyDescent="0.35">
      <c r="B83" s="14"/>
      <c r="C83" s="5"/>
      <c r="D83" s="5"/>
      <c r="E83" s="5"/>
      <c r="F83" s="5"/>
      <c r="G83" s="5"/>
      <c r="H83" s="5"/>
      <c r="I83" s="15"/>
    </row>
    <row r="84" spans="2:9" ht="15" customHeight="1" x14ac:dyDescent="0.3">
      <c r="C84" s="25" t="s">
        <v>246</v>
      </c>
    </row>
    <row r="86" spans="2:9" ht="15" customHeight="1" thickBot="1" x14ac:dyDescent="0.35">
      <c r="C86" s="18" t="s">
        <v>54</v>
      </c>
    </row>
    <row r="87" spans="2:9" ht="15" customHeight="1" x14ac:dyDescent="0.3">
      <c r="B87" s="8"/>
      <c r="C87" s="9"/>
      <c r="D87" s="9"/>
      <c r="E87" s="16" t="s">
        <v>70</v>
      </c>
      <c r="F87" s="16"/>
      <c r="G87" s="16" t="s">
        <v>73</v>
      </c>
      <c r="H87" s="16" t="s">
        <v>75</v>
      </c>
      <c r="I87" s="10"/>
    </row>
    <row r="88" spans="2:9" ht="15" customHeight="1" x14ac:dyDescent="0.3">
      <c r="B88" s="11"/>
      <c r="E88" s="17" t="s">
        <v>71</v>
      </c>
      <c r="F88" s="23" t="s">
        <v>72</v>
      </c>
      <c r="G88" s="17" t="s">
        <v>74</v>
      </c>
      <c r="H88" s="19" t="s">
        <v>71</v>
      </c>
      <c r="I88" s="12"/>
    </row>
    <row r="89" spans="2:9" ht="15" customHeight="1" x14ac:dyDescent="0.3">
      <c r="B89" s="11"/>
      <c r="C89" s="197" t="s">
        <v>3</v>
      </c>
      <c r="D89" s="198"/>
      <c r="E89" s="144">
        <v>1</v>
      </c>
      <c r="F89" s="29" t="s">
        <v>4</v>
      </c>
      <c r="G89" s="146">
        <v>0</v>
      </c>
      <c r="H89" s="13">
        <f t="shared" ref="H89:H96" si="10">E89*G89</f>
        <v>0</v>
      </c>
      <c r="I89" s="12"/>
    </row>
    <row r="90" spans="2:9" ht="15" customHeight="1" x14ac:dyDescent="0.3">
      <c r="B90" s="11"/>
      <c r="D90" s="151" t="s">
        <v>142</v>
      </c>
      <c r="E90" s="144">
        <v>0</v>
      </c>
      <c r="F90" s="29" t="s">
        <v>4</v>
      </c>
      <c r="G90" s="146">
        <v>0</v>
      </c>
      <c r="H90" s="13">
        <f t="shared" si="10"/>
        <v>0</v>
      </c>
      <c r="I90" s="12"/>
    </row>
    <row r="91" spans="2:9" ht="15" customHeight="1" x14ac:dyDescent="0.3">
      <c r="B91" s="11"/>
      <c r="C91" s="197" t="s">
        <v>54</v>
      </c>
      <c r="D91" s="198"/>
      <c r="E91" s="144">
        <v>1</v>
      </c>
      <c r="F91" s="29" t="s">
        <v>4</v>
      </c>
      <c r="G91" s="146">
        <v>418</v>
      </c>
      <c r="H91" s="13">
        <f t="shared" si="10"/>
        <v>418</v>
      </c>
      <c r="I91" s="12"/>
    </row>
    <row r="92" spans="2:9" ht="15" customHeight="1" x14ac:dyDescent="0.3">
      <c r="B92" s="11"/>
      <c r="D92" s="151" t="s">
        <v>142</v>
      </c>
      <c r="E92" s="144">
        <v>1</v>
      </c>
      <c r="F92" s="29" t="s">
        <v>4</v>
      </c>
      <c r="G92" s="146">
        <v>8</v>
      </c>
      <c r="H92" s="13">
        <f t="shared" si="10"/>
        <v>8</v>
      </c>
      <c r="I92" s="12"/>
    </row>
    <row r="93" spans="2:9" ht="15" customHeight="1" x14ac:dyDescent="0.3">
      <c r="B93" s="11"/>
      <c r="C93" s="197" t="s">
        <v>54</v>
      </c>
      <c r="D93" s="198"/>
      <c r="E93" s="144">
        <v>0</v>
      </c>
      <c r="F93" s="29" t="s">
        <v>4</v>
      </c>
      <c r="G93" s="146">
        <v>0</v>
      </c>
      <c r="H93" s="13">
        <f t="shared" ref="H93:H94" si="11">E93*G93</f>
        <v>0</v>
      </c>
      <c r="I93" s="12"/>
    </row>
    <row r="94" spans="2:9" ht="15" customHeight="1" x14ac:dyDescent="0.3">
      <c r="B94" s="11"/>
      <c r="D94" s="151" t="s">
        <v>142</v>
      </c>
      <c r="E94" s="144">
        <v>1</v>
      </c>
      <c r="F94" s="29" t="s">
        <v>4</v>
      </c>
      <c r="G94" s="146">
        <v>7</v>
      </c>
      <c r="H94" s="13">
        <f t="shared" si="11"/>
        <v>7</v>
      </c>
      <c r="I94" s="12"/>
    </row>
    <row r="95" spans="2:9" ht="15" customHeight="1" x14ac:dyDescent="0.3">
      <c r="B95" s="11"/>
      <c r="C95" s="197" t="s">
        <v>54</v>
      </c>
      <c r="D95" s="198"/>
      <c r="E95" s="144">
        <v>0</v>
      </c>
      <c r="F95" s="29" t="s">
        <v>4</v>
      </c>
      <c r="G95" s="146">
        <v>0</v>
      </c>
      <c r="H95" s="13">
        <f t="shared" si="10"/>
        <v>0</v>
      </c>
      <c r="I95" s="12"/>
    </row>
    <row r="96" spans="2:9" ht="15" customHeight="1" x14ac:dyDescent="0.3">
      <c r="B96" s="11"/>
      <c r="D96" s="151" t="s">
        <v>142</v>
      </c>
      <c r="E96" s="144">
        <v>0</v>
      </c>
      <c r="F96" s="29" t="s">
        <v>4</v>
      </c>
      <c r="G96" s="146">
        <v>0</v>
      </c>
      <c r="H96" s="13">
        <f t="shared" si="10"/>
        <v>0</v>
      </c>
      <c r="I96" s="12"/>
    </row>
    <row r="97" spans="2:9" ht="4.95" customHeight="1" thickBot="1" x14ac:dyDescent="0.35">
      <c r="B97" s="14"/>
      <c r="C97" s="5"/>
      <c r="D97" s="5"/>
      <c r="E97" s="5"/>
      <c r="F97" s="5"/>
      <c r="G97" s="5"/>
      <c r="H97" s="5"/>
      <c r="I97" s="15"/>
    </row>
    <row r="99" spans="2:9" ht="15" customHeight="1" thickBot="1" x14ac:dyDescent="0.35">
      <c r="C99" s="18" t="s">
        <v>79</v>
      </c>
    </row>
    <row r="100" spans="2:9" ht="15" customHeight="1" x14ac:dyDescent="0.3">
      <c r="B100" s="8"/>
      <c r="C100" s="9"/>
      <c r="D100" s="9"/>
      <c r="E100" s="16" t="s">
        <v>70</v>
      </c>
      <c r="F100" s="16"/>
      <c r="G100" s="16" t="s">
        <v>73</v>
      </c>
      <c r="H100" s="16" t="s">
        <v>75</v>
      </c>
      <c r="I100" s="10"/>
    </row>
    <row r="101" spans="2:9" ht="15" customHeight="1" x14ac:dyDescent="0.3">
      <c r="B101" s="11"/>
      <c r="E101" s="17" t="s">
        <v>71</v>
      </c>
      <c r="F101" s="23" t="s">
        <v>72</v>
      </c>
      <c r="G101" s="17" t="s">
        <v>74</v>
      </c>
      <c r="H101" s="19" t="s">
        <v>71</v>
      </c>
      <c r="I101" s="12"/>
    </row>
    <row r="102" spans="2:9" ht="15" customHeight="1" x14ac:dyDescent="0.3">
      <c r="B102" s="11"/>
      <c r="C102" s="197" t="s">
        <v>238</v>
      </c>
      <c r="D102" s="198"/>
      <c r="E102" s="144">
        <v>1</v>
      </c>
      <c r="F102" s="29" t="s">
        <v>4</v>
      </c>
      <c r="G102" s="146">
        <v>34</v>
      </c>
      <c r="H102" s="13">
        <f t="shared" ref="H102:H109" si="12">E102*G102</f>
        <v>34</v>
      </c>
      <c r="I102" s="12"/>
    </row>
    <row r="103" spans="2:9" ht="15" customHeight="1" x14ac:dyDescent="0.3">
      <c r="B103" s="11"/>
      <c r="D103" s="151" t="s">
        <v>66</v>
      </c>
      <c r="E103" s="144">
        <v>1</v>
      </c>
      <c r="F103" s="29" t="s">
        <v>4</v>
      </c>
      <c r="G103" s="146">
        <v>9</v>
      </c>
      <c r="H103" s="13">
        <f t="shared" si="12"/>
        <v>9</v>
      </c>
      <c r="I103" s="12"/>
    </row>
    <row r="104" spans="2:9" ht="15" customHeight="1" x14ac:dyDescent="0.3">
      <c r="B104" s="11"/>
      <c r="C104" s="197" t="s">
        <v>242</v>
      </c>
      <c r="D104" s="198"/>
      <c r="E104" s="144">
        <v>1</v>
      </c>
      <c r="F104" s="29" t="s">
        <v>4</v>
      </c>
      <c r="G104" s="146">
        <v>28.5</v>
      </c>
      <c r="H104" s="13">
        <f t="shared" si="12"/>
        <v>28.5</v>
      </c>
      <c r="I104" s="12"/>
    </row>
    <row r="105" spans="2:9" ht="15" customHeight="1" x14ac:dyDescent="0.3">
      <c r="B105" s="11"/>
      <c r="D105" s="151" t="s">
        <v>66</v>
      </c>
      <c r="E105" s="144">
        <v>1</v>
      </c>
      <c r="F105" s="29" t="s">
        <v>4</v>
      </c>
      <c r="G105" s="146">
        <v>9</v>
      </c>
      <c r="H105" s="13">
        <f t="shared" si="12"/>
        <v>9</v>
      </c>
      <c r="I105" s="12"/>
    </row>
    <row r="106" spans="2:9" ht="15" customHeight="1" x14ac:dyDescent="0.3">
      <c r="B106" s="11"/>
      <c r="C106" s="197" t="s">
        <v>60</v>
      </c>
      <c r="D106" s="198"/>
      <c r="E106" s="144">
        <v>0</v>
      </c>
      <c r="F106" s="29" t="s">
        <v>4</v>
      </c>
      <c r="G106" s="146">
        <v>0</v>
      </c>
      <c r="H106" s="13">
        <f t="shared" si="12"/>
        <v>0</v>
      </c>
      <c r="I106" s="12"/>
    </row>
    <row r="107" spans="2:9" ht="15" customHeight="1" x14ac:dyDescent="0.3">
      <c r="B107" s="11"/>
      <c r="D107" s="151" t="s">
        <v>66</v>
      </c>
      <c r="E107" s="144">
        <v>0</v>
      </c>
      <c r="F107" s="29" t="s">
        <v>4</v>
      </c>
      <c r="G107" s="146">
        <v>0</v>
      </c>
      <c r="H107" s="13">
        <f t="shared" si="12"/>
        <v>0</v>
      </c>
      <c r="I107" s="12"/>
    </row>
    <row r="108" spans="2:9" ht="15" customHeight="1" x14ac:dyDescent="0.3">
      <c r="B108" s="11"/>
      <c r="C108" s="197" t="s">
        <v>60</v>
      </c>
      <c r="D108" s="198"/>
      <c r="E108" s="144">
        <v>0</v>
      </c>
      <c r="F108" s="29" t="s">
        <v>4</v>
      </c>
      <c r="G108" s="146">
        <v>0</v>
      </c>
      <c r="H108" s="13">
        <f t="shared" si="12"/>
        <v>0</v>
      </c>
      <c r="I108" s="12"/>
    </row>
    <row r="109" spans="2:9" ht="15" customHeight="1" x14ac:dyDescent="0.3">
      <c r="B109" s="11"/>
      <c r="D109" s="151" t="s">
        <v>66</v>
      </c>
      <c r="E109" s="144">
        <v>0</v>
      </c>
      <c r="F109" s="29" t="s">
        <v>4</v>
      </c>
      <c r="G109" s="146">
        <v>0</v>
      </c>
      <c r="H109" s="13">
        <f t="shared" si="12"/>
        <v>0</v>
      </c>
      <c r="I109" s="12"/>
    </row>
    <row r="110" spans="2:9" ht="4.95" customHeight="1" thickBot="1" x14ac:dyDescent="0.35">
      <c r="B110" s="14"/>
      <c r="C110" s="5"/>
      <c r="D110" s="5"/>
      <c r="E110" s="5"/>
      <c r="F110" s="5"/>
      <c r="G110" s="5"/>
      <c r="H110" s="5"/>
      <c r="I110" s="15"/>
    </row>
    <row r="112" spans="2:9" ht="15" customHeight="1" thickBot="1" x14ac:dyDescent="0.35">
      <c r="C112" s="18" t="s">
        <v>241</v>
      </c>
    </row>
    <row r="113" spans="2:9" ht="15" customHeight="1" x14ac:dyDescent="0.3">
      <c r="B113" s="8"/>
      <c r="C113" s="9"/>
      <c r="D113" s="9"/>
      <c r="E113" s="16" t="s">
        <v>70</v>
      </c>
      <c r="F113" s="16"/>
      <c r="G113" s="16" t="s">
        <v>73</v>
      </c>
      <c r="H113" s="16" t="s">
        <v>75</v>
      </c>
      <c r="I113" s="10"/>
    </row>
    <row r="114" spans="2:9" ht="15" customHeight="1" x14ac:dyDescent="0.3">
      <c r="B114" s="11"/>
      <c r="E114" s="17" t="s">
        <v>71</v>
      </c>
      <c r="F114" s="23" t="s">
        <v>72</v>
      </c>
      <c r="G114" s="17" t="s">
        <v>74</v>
      </c>
      <c r="H114" s="19" t="s">
        <v>71</v>
      </c>
      <c r="I114" s="12"/>
    </row>
    <row r="115" spans="2:9" ht="15" customHeight="1" x14ac:dyDescent="0.3">
      <c r="B115" s="11"/>
      <c r="C115" s="200" t="s">
        <v>60</v>
      </c>
      <c r="D115" s="201"/>
      <c r="E115" s="144">
        <v>1</v>
      </c>
      <c r="F115" s="29" t="s">
        <v>4</v>
      </c>
      <c r="G115" s="146">
        <v>220</v>
      </c>
      <c r="H115" s="13">
        <f t="shared" ref="H115:H124" si="13">E115*G115</f>
        <v>220</v>
      </c>
      <c r="I115" s="12"/>
    </row>
    <row r="116" spans="2:9" ht="15" customHeight="1" x14ac:dyDescent="0.3">
      <c r="B116" s="11"/>
      <c r="D116" s="151" t="s">
        <v>66</v>
      </c>
      <c r="E116" s="144">
        <v>1</v>
      </c>
      <c r="F116" s="29" t="s">
        <v>4</v>
      </c>
      <c r="G116" s="146">
        <v>12</v>
      </c>
      <c r="H116" s="13">
        <f t="shared" si="13"/>
        <v>12</v>
      </c>
      <c r="I116" s="12"/>
    </row>
    <row r="117" spans="2:9" ht="15" customHeight="1" x14ac:dyDescent="0.3">
      <c r="B117" s="11"/>
      <c r="C117" s="200" t="s">
        <v>60</v>
      </c>
      <c r="D117" s="201"/>
      <c r="E117" s="144">
        <v>0</v>
      </c>
      <c r="F117" s="29" t="s">
        <v>4</v>
      </c>
      <c r="G117" s="146">
        <v>0</v>
      </c>
      <c r="H117" s="13">
        <f t="shared" si="13"/>
        <v>0</v>
      </c>
      <c r="I117" s="12"/>
    </row>
    <row r="118" spans="2:9" ht="15" customHeight="1" x14ac:dyDescent="0.3">
      <c r="B118" s="11"/>
      <c r="D118" s="151" t="s">
        <v>66</v>
      </c>
      <c r="E118" s="144">
        <v>0</v>
      </c>
      <c r="F118" s="29" t="s">
        <v>4</v>
      </c>
      <c r="G118" s="146">
        <v>0</v>
      </c>
      <c r="H118" s="13">
        <f t="shared" si="13"/>
        <v>0</v>
      </c>
      <c r="I118" s="12"/>
    </row>
    <row r="119" spans="2:9" ht="15" customHeight="1" x14ac:dyDescent="0.3">
      <c r="B119" s="11"/>
      <c r="C119" s="200" t="s">
        <v>60</v>
      </c>
      <c r="D119" s="201"/>
      <c r="E119" s="144">
        <v>0</v>
      </c>
      <c r="F119" s="29" t="s">
        <v>4</v>
      </c>
      <c r="G119" s="146">
        <v>0</v>
      </c>
      <c r="H119" s="13">
        <f t="shared" si="13"/>
        <v>0</v>
      </c>
      <c r="I119" s="12"/>
    </row>
    <row r="120" spans="2:9" ht="15" customHeight="1" x14ac:dyDescent="0.3">
      <c r="B120" s="11"/>
      <c r="D120" s="151" t="s">
        <v>66</v>
      </c>
      <c r="E120" s="144">
        <v>0</v>
      </c>
      <c r="F120" s="29" t="s">
        <v>4</v>
      </c>
      <c r="G120" s="146">
        <v>0</v>
      </c>
      <c r="H120" s="13">
        <f t="shared" si="13"/>
        <v>0</v>
      </c>
      <c r="I120" s="12"/>
    </row>
    <row r="121" spans="2:9" ht="15" customHeight="1" x14ac:dyDescent="0.3">
      <c r="B121" s="11"/>
      <c r="C121" s="200" t="s">
        <v>60</v>
      </c>
      <c r="D121" s="201"/>
      <c r="E121" s="144">
        <v>0</v>
      </c>
      <c r="F121" s="29" t="s">
        <v>4</v>
      </c>
      <c r="G121" s="146">
        <v>0</v>
      </c>
      <c r="H121" s="13">
        <f t="shared" si="13"/>
        <v>0</v>
      </c>
      <c r="I121" s="12"/>
    </row>
    <row r="122" spans="2:9" ht="15" customHeight="1" x14ac:dyDescent="0.3">
      <c r="B122" s="11"/>
      <c r="D122" s="151" t="s">
        <v>66</v>
      </c>
      <c r="E122" s="144">
        <v>0</v>
      </c>
      <c r="F122" s="29" t="s">
        <v>4</v>
      </c>
      <c r="G122" s="146">
        <v>0</v>
      </c>
      <c r="H122" s="13">
        <f t="shared" si="13"/>
        <v>0</v>
      </c>
      <c r="I122" s="12"/>
    </row>
    <row r="123" spans="2:9" ht="15" customHeight="1" x14ac:dyDescent="0.3">
      <c r="B123" s="11"/>
      <c r="C123" s="200" t="s">
        <v>60</v>
      </c>
      <c r="D123" s="201"/>
      <c r="E123" s="144">
        <v>0</v>
      </c>
      <c r="F123" s="29" t="s">
        <v>4</v>
      </c>
      <c r="G123" s="146">
        <v>0</v>
      </c>
      <c r="H123" s="13">
        <f t="shared" si="13"/>
        <v>0</v>
      </c>
      <c r="I123" s="12"/>
    </row>
    <row r="124" spans="2:9" ht="15" customHeight="1" x14ac:dyDescent="0.3">
      <c r="B124" s="11"/>
      <c r="D124" s="151" t="s">
        <v>66</v>
      </c>
      <c r="E124" s="144">
        <v>0</v>
      </c>
      <c r="F124" s="29" t="s">
        <v>4</v>
      </c>
      <c r="G124" s="146">
        <v>0</v>
      </c>
      <c r="H124" s="13">
        <f t="shared" si="13"/>
        <v>0</v>
      </c>
      <c r="I124" s="12"/>
    </row>
    <row r="125" spans="2:9" ht="4.95" customHeight="1" thickBot="1" x14ac:dyDescent="0.35">
      <c r="B125" s="14"/>
      <c r="C125" s="5"/>
      <c r="D125" s="5"/>
      <c r="E125" s="5"/>
      <c r="F125" s="5"/>
      <c r="G125" s="5"/>
      <c r="H125" s="5"/>
      <c r="I125" s="15"/>
    </row>
    <row r="126" spans="2:9" ht="15" customHeight="1" x14ac:dyDescent="0.3">
      <c r="C126" s="25" t="s">
        <v>247</v>
      </c>
    </row>
    <row r="128" spans="2:9" ht="15" customHeight="1" thickBot="1" x14ac:dyDescent="0.35">
      <c r="C128" s="18" t="s">
        <v>80</v>
      </c>
    </row>
    <row r="129" spans="2:9" ht="15" customHeight="1" x14ac:dyDescent="0.3">
      <c r="B129" s="8"/>
      <c r="C129" s="9"/>
      <c r="D129" s="9"/>
      <c r="E129" s="16" t="s">
        <v>70</v>
      </c>
      <c r="F129" s="16"/>
      <c r="G129" s="16" t="s">
        <v>73</v>
      </c>
      <c r="H129" s="16" t="s">
        <v>75</v>
      </c>
      <c r="I129" s="10"/>
    </row>
    <row r="130" spans="2:9" ht="15" customHeight="1" x14ac:dyDescent="0.3">
      <c r="B130" s="11"/>
      <c r="E130" s="17" t="s">
        <v>71</v>
      </c>
      <c r="F130" s="23" t="s">
        <v>72</v>
      </c>
      <c r="G130" s="17" t="s">
        <v>74</v>
      </c>
      <c r="H130" s="19" t="s">
        <v>71</v>
      </c>
      <c r="I130" s="12"/>
    </row>
    <row r="131" spans="2:9" ht="15" customHeight="1" x14ac:dyDescent="0.3">
      <c r="B131" s="11"/>
      <c r="C131" s="197" t="s">
        <v>138</v>
      </c>
      <c r="D131" s="198"/>
      <c r="E131" s="144">
        <v>1</v>
      </c>
      <c r="F131" s="152" t="s">
        <v>4</v>
      </c>
      <c r="G131" s="146">
        <v>700</v>
      </c>
      <c r="H131" s="13">
        <f>E131*G131</f>
        <v>700</v>
      </c>
      <c r="I131" s="12"/>
    </row>
    <row r="132" spans="2:9" ht="15" customHeight="1" x14ac:dyDescent="0.3">
      <c r="B132" s="11"/>
      <c r="C132" s="197" t="s">
        <v>138</v>
      </c>
      <c r="D132" s="198"/>
      <c r="E132" s="144">
        <v>0</v>
      </c>
      <c r="F132" s="152" t="s">
        <v>23</v>
      </c>
      <c r="G132" s="146">
        <v>0</v>
      </c>
      <c r="H132" s="13">
        <f>E132*G132</f>
        <v>0</v>
      </c>
      <c r="I132" s="12"/>
    </row>
    <row r="133" spans="2:9" ht="15" customHeight="1" x14ac:dyDescent="0.3">
      <c r="B133" s="11"/>
      <c r="C133" s="197" t="s">
        <v>138</v>
      </c>
      <c r="D133" s="198"/>
      <c r="E133" s="144">
        <v>0</v>
      </c>
      <c r="F133" s="152" t="s">
        <v>23</v>
      </c>
      <c r="G133" s="146">
        <v>0</v>
      </c>
      <c r="H133" s="13">
        <f>E133*G133</f>
        <v>0</v>
      </c>
      <c r="I133" s="12"/>
    </row>
    <row r="134" spans="2:9" ht="15" customHeight="1" x14ac:dyDescent="0.3">
      <c r="B134" s="11"/>
      <c r="C134" s="197" t="s">
        <v>248</v>
      </c>
      <c r="D134" s="198"/>
      <c r="E134" s="144">
        <v>1</v>
      </c>
      <c r="F134" s="152" t="s">
        <v>23</v>
      </c>
      <c r="G134" s="146">
        <v>300</v>
      </c>
      <c r="H134" s="13">
        <f>E134*G134</f>
        <v>300</v>
      </c>
      <c r="I134" s="12"/>
    </row>
    <row r="135" spans="2:9" ht="15" customHeight="1" x14ac:dyDescent="0.3">
      <c r="B135" s="11"/>
      <c r="C135" s="196" t="s">
        <v>46</v>
      </c>
      <c r="D135" s="196"/>
      <c r="E135" s="153">
        <f>E6</f>
        <v>352.8</v>
      </c>
      <c r="F135" s="152" t="s">
        <v>23</v>
      </c>
      <c r="G135" s="146">
        <v>0</v>
      </c>
      <c r="H135" s="13">
        <f t="shared" ref="H135" si="14">E135*G135</f>
        <v>0</v>
      </c>
      <c r="I135" s="12"/>
    </row>
    <row r="136" spans="2:9" ht="4.95" customHeight="1" thickBot="1" x14ac:dyDescent="0.35">
      <c r="B136" s="14"/>
      <c r="C136" s="5"/>
      <c r="D136" s="5"/>
      <c r="E136" s="5"/>
      <c r="F136" s="5"/>
      <c r="G136" s="5"/>
      <c r="H136" s="5"/>
      <c r="I136" s="15"/>
    </row>
    <row r="137" spans="2:9" ht="15" customHeight="1" x14ac:dyDescent="0.3">
      <c r="C137" s="25" t="s">
        <v>249</v>
      </c>
    </row>
    <row r="139" spans="2:9" ht="15" customHeight="1" thickBot="1" x14ac:dyDescent="0.35">
      <c r="C139" s="18" t="s">
        <v>51</v>
      </c>
    </row>
    <row r="140" spans="2:9" ht="15" customHeight="1" x14ac:dyDescent="0.3">
      <c r="B140" s="8"/>
      <c r="C140" s="26"/>
      <c r="D140" s="9"/>
      <c r="E140" s="20" t="s">
        <v>199</v>
      </c>
      <c r="F140" s="9"/>
      <c r="G140" s="16" t="s">
        <v>224</v>
      </c>
      <c r="H140" s="16" t="s">
        <v>75</v>
      </c>
      <c r="I140" s="10"/>
    </row>
    <row r="141" spans="2:9" ht="15" customHeight="1" x14ac:dyDescent="0.3">
      <c r="B141" s="11"/>
      <c r="C141" s="4"/>
      <c r="D141" s="4"/>
      <c r="E141" s="21" t="s">
        <v>84</v>
      </c>
      <c r="F141" s="4"/>
      <c r="G141" s="19" t="s">
        <v>225</v>
      </c>
      <c r="H141" s="19" t="s">
        <v>71</v>
      </c>
      <c r="I141" s="12"/>
    </row>
    <row r="142" spans="2:9" ht="15" customHeight="1" x14ac:dyDescent="0.3">
      <c r="B142" s="11"/>
      <c r="C142" s="196" t="s">
        <v>98</v>
      </c>
      <c r="D142" s="213"/>
      <c r="E142" s="137">
        <v>1</v>
      </c>
      <c r="G142" s="138">
        <v>50</v>
      </c>
      <c r="H142" s="13">
        <f>(E142*G142)/$E$4</f>
        <v>50</v>
      </c>
      <c r="I142" s="12"/>
    </row>
    <row r="143" spans="2:9" ht="15" customHeight="1" x14ac:dyDescent="0.3">
      <c r="B143" s="11"/>
      <c r="C143" s="196" t="s">
        <v>99</v>
      </c>
      <c r="D143" s="196"/>
      <c r="E143" s="3">
        <v>0</v>
      </c>
      <c r="G143" s="136">
        <v>0</v>
      </c>
      <c r="H143" s="13">
        <f>(E143*G143)/$E$4</f>
        <v>0</v>
      </c>
      <c r="I143" s="12"/>
    </row>
    <row r="144" spans="2:9" ht="4.95" customHeight="1" thickBot="1" x14ac:dyDescent="0.35">
      <c r="B144" s="14"/>
      <c r="C144" s="5"/>
      <c r="D144" s="5"/>
      <c r="E144" s="5"/>
      <c r="F144" s="5"/>
      <c r="G144" s="5"/>
      <c r="H144" s="5"/>
      <c r="I144" s="15"/>
    </row>
    <row r="146" spans="2:9" ht="15" customHeight="1" thickBot="1" x14ac:dyDescent="0.35">
      <c r="C146" s="18" t="s">
        <v>226</v>
      </c>
    </row>
    <row r="147" spans="2:9" ht="15" customHeight="1" x14ac:dyDescent="0.3">
      <c r="B147" s="8"/>
      <c r="C147" s="26"/>
      <c r="D147" s="9"/>
      <c r="E147" s="20"/>
      <c r="F147" s="9"/>
      <c r="G147" s="16"/>
      <c r="H147" s="16" t="s">
        <v>75</v>
      </c>
      <c r="I147" s="10"/>
    </row>
    <row r="148" spans="2:9" ht="15" customHeight="1" x14ac:dyDescent="0.3">
      <c r="B148" s="11"/>
      <c r="C148" s="4"/>
      <c r="D148" s="4"/>
      <c r="E148" s="21"/>
      <c r="F148" s="4"/>
      <c r="G148" s="19"/>
      <c r="H148" s="19" t="s">
        <v>71</v>
      </c>
      <c r="I148" s="12"/>
    </row>
    <row r="149" spans="2:9" ht="15" customHeight="1" x14ac:dyDescent="0.3">
      <c r="B149" s="11"/>
      <c r="C149" s="196" t="s">
        <v>227</v>
      </c>
      <c r="D149" s="196"/>
      <c r="H149" s="138">
        <v>41</v>
      </c>
      <c r="I149" s="12"/>
    </row>
    <row r="150" spans="2:9" ht="15" customHeight="1" x14ac:dyDescent="0.3">
      <c r="B150" s="11"/>
      <c r="C150" s="22" t="s">
        <v>228</v>
      </c>
      <c r="D150" s="22"/>
      <c r="H150" s="138">
        <v>0</v>
      </c>
      <c r="I150" s="12"/>
    </row>
    <row r="151" spans="2:9" ht="15" customHeight="1" x14ac:dyDescent="0.3">
      <c r="B151" s="11"/>
      <c r="C151" s="22" t="s">
        <v>229</v>
      </c>
      <c r="D151" s="22"/>
      <c r="H151" s="138">
        <v>0</v>
      </c>
      <c r="I151" s="12"/>
    </row>
    <row r="152" spans="2:9" ht="15" customHeight="1" x14ac:dyDescent="0.3">
      <c r="B152" s="11"/>
      <c r="C152" s="196" t="s">
        <v>243</v>
      </c>
      <c r="D152" s="196"/>
      <c r="H152" s="138">
        <v>44</v>
      </c>
      <c r="I152" s="12"/>
    </row>
    <row r="153" spans="2:9" ht="4.95" customHeight="1" thickBot="1" x14ac:dyDescent="0.35">
      <c r="B153" s="14"/>
      <c r="C153" s="5"/>
      <c r="D153" s="5"/>
      <c r="E153" s="5"/>
      <c r="F153" s="5"/>
      <c r="G153" s="5"/>
      <c r="H153" s="5"/>
      <c r="I153" s="15"/>
    </row>
  </sheetData>
  <mergeCells count="55">
    <mergeCell ref="C50:D50"/>
    <mergeCell ref="C57:D57"/>
    <mergeCell ref="C59:D59"/>
    <mergeCell ref="C51:D51"/>
    <mergeCell ref="C30:D30"/>
    <mergeCell ref="C31:D31"/>
    <mergeCell ref="C32:D32"/>
    <mergeCell ref="C33:D33"/>
    <mergeCell ref="C117:D117"/>
    <mergeCell ref="C119:D119"/>
    <mergeCell ref="C142:D142"/>
    <mergeCell ref="C135:D135"/>
    <mergeCell ref="C134:D134"/>
    <mergeCell ref="C123:D123"/>
    <mergeCell ref="C131:D131"/>
    <mergeCell ref="C132:D132"/>
    <mergeCell ref="C133:D133"/>
    <mergeCell ref="C91:D91"/>
    <mergeCell ref="C95:D95"/>
    <mergeCell ref="C66:D66"/>
    <mergeCell ref="C104:D104"/>
    <mergeCell ref="C108:D108"/>
    <mergeCell ref="C69:D69"/>
    <mergeCell ref="C93:D93"/>
    <mergeCell ref="C106:D106"/>
    <mergeCell ref="C68:D68"/>
    <mergeCell ref="C3:E3"/>
    <mergeCell ref="C5:E5"/>
    <mergeCell ref="C47:D47"/>
    <mergeCell ref="C48:D48"/>
    <mergeCell ref="C49:D49"/>
    <mergeCell ref="B18:D18"/>
    <mergeCell ref="C21:D21"/>
    <mergeCell ref="C24:D24"/>
    <mergeCell ref="C7:E7"/>
    <mergeCell ref="C9:E9"/>
    <mergeCell ref="C22:D22"/>
    <mergeCell ref="C12:D12"/>
    <mergeCell ref="C23:D23"/>
    <mergeCell ref="C149:D149"/>
    <mergeCell ref="C152:D152"/>
    <mergeCell ref="C34:D34"/>
    <mergeCell ref="C35:D35"/>
    <mergeCell ref="C36:D36"/>
    <mergeCell ref="C37:D37"/>
    <mergeCell ref="C38:D38"/>
    <mergeCell ref="C39:D39"/>
    <mergeCell ref="C40:D40"/>
    <mergeCell ref="C67:D67"/>
    <mergeCell ref="C143:D143"/>
    <mergeCell ref="C121:D121"/>
    <mergeCell ref="C70:D70"/>
    <mergeCell ref="C115:D115"/>
    <mergeCell ref="C102:D102"/>
    <mergeCell ref="C89:D8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000-000000000000}">
          <x14:formula1>
            <xm:f>Data!$H$2:$H$16</xm:f>
          </x14:formula1>
          <xm:sqref>C131:D134</xm:sqref>
        </x14:dataValidation>
        <x14:dataValidation type="list" allowBlank="1" showInputMessage="1" showErrorMessage="1" xr:uid="{00000000-0002-0000-0000-000001000000}">
          <x14:formula1>
            <xm:f>Data!$B$2:$B$27</xm:f>
          </x14:formula1>
          <xm:sqref>C6:D6</xm:sqref>
        </x14:dataValidation>
        <x14:dataValidation type="list" allowBlank="1" showInputMessage="1" showErrorMessage="1" xr:uid="{00000000-0002-0000-0000-000002000000}">
          <x14:formula1>
            <xm:f>Data!$D$23:$D$34</xm:f>
          </x14:formula1>
          <xm:sqref>C3:E3</xm:sqref>
        </x14:dataValidation>
        <x14:dataValidation type="list" allowBlank="1" showInputMessage="1" showErrorMessage="1" xr:uid="{00000000-0002-0000-0000-000003000000}">
          <x14:formula1>
            <xm:f>Data!$F$29:$F$34</xm:f>
          </x14:formula1>
          <xm:sqref>C57:D57 C59:D59</xm:sqref>
        </x14:dataValidation>
        <x14:dataValidation type="list" allowBlank="1" showInputMessage="1" showErrorMessage="1" xr:uid="{00000000-0002-0000-0000-000004000000}">
          <x14:formula1>
            <xm:f>Data!$F$29:$F$32</xm:f>
          </x14:formula1>
          <xm:sqref>F57 F59</xm:sqref>
        </x14:dataValidation>
        <x14:dataValidation type="list" allowBlank="1" showInputMessage="1" showErrorMessage="1" xr:uid="{00000000-0002-0000-0000-000005000000}">
          <x14:formula1>
            <xm:f>Data!$H$21:$H$34</xm:f>
          </x14:formula1>
          <xm:sqref>C30:D37</xm:sqref>
        </x14:dataValidation>
        <x14:dataValidation type="list" allowBlank="1" showInputMessage="1" showErrorMessage="1" xr:uid="{00000000-0002-0000-0000-000006000000}">
          <x14:formula1>
            <xm:f>Data!$F$21:$F$27</xm:f>
          </x14:formula1>
          <xm:sqref>D58 D60</xm:sqref>
        </x14:dataValidation>
        <x14:dataValidation type="list" allowBlank="1" showInputMessage="1" showErrorMessage="1" xr:uid="{00000000-0002-0000-0000-000007000000}">
          <x14:formula1>
            <xm:f>Data!$L$21:$L$26</xm:f>
          </x14:formula1>
          <xm:sqref>D90 D92 D94 D96</xm:sqref>
        </x14:dataValidation>
        <x14:dataValidation type="list" allowBlank="1" showInputMessage="1" showErrorMessage="1" xr:uid="{00000000-0002-0000-0000-000008000000}">
          <x14:formula1>
            <xm:f>Data!$J$16:$J$24</xm:f>
          </x14:formula1>
          <xm:sqref>C115:D115 C117:D117 C119:D119 C121:D121 C123:D123 C102:D102 C104:D104 C106:D106 C108:D108</xm:sqref>
        </x14:dataValidation>
        <x14:dataValidation type="list" allowBlank="1" showInputMessage="1" showErrorMessage="1" xr:uid="{00000000-0002-0000-0000-000009000000}">
          <x14:formula1>
            <xm:f>Data!$J$28:$J$34</xm:f>
          </x14:formula1>
          <xm:sqref>C9:E9</xm:sqref>
        </x14:dataValidation>
        <x14:dataValidation type="list" allowBlank="1" showInputMessage="1" showErrorMessage="1" xr:uid="{00000000-0002-0000-0000-00000A000000}">
          <x14:formula1>
            <xm:f>Data!$L$29:$L$34</xm:f>
          </x14:formula1>
          <xm:sqref>D103 D105 D107 D109 D116 D118 D120 D122 D124</xm:sqref>
        </x14:dataValidation>
        <x14:dataValidation type="list" allowBlank="1" showInputMessage="1" showErrorMessage="1" xr:uid="{00000000-0002-0000-0000-00000B000000}">
          <x14:formula1>
            <xm:f>Data!$B$2:$B$34</xm:f>
          </x14:formula1>
          <xm:sqref>C5:E5 C22:D23</xm:sqref>
        </x14:dataValidation>
        <x14:dataValidation type="list" allowBlank="1" showInputMessage="1" showErrorMessage="1" xr:uid="{00000000-0002-0000-0000-00000C000000}">
          <x14:formula1>
            <xm:f>Data!$D$2:$D$12</xm:f>
          </x14:formula1>
          <xm:sqref>C7:E7 F22:F23 F131:F135</xm:sqref>
        </x14:dataValidation>
        <x14:dataValidation type="list" allowBlank="1" showInputMessage="1" showErrorMessage="1" xr:uid="{00000000-0002-0000-0000-00000D000000}">
          <x14:formula1>
            <xm:f>Data!$F$2:$F$18</xm:f>
          </x14:formula1>
          <xm:sqref>C47:D51 C66:D70</xm:sqref>
        </x14:dataValidation>
        <x14:dataValidation type="list" allowBlank="1" showInputMessage="1" showErrorMessage="1" xr:uid="{00000000-0002-0000-0000-00000E000000}">
          <x14:formula1>
            <xm:f>Data!$J$2:$J$14</xm:f>
          </x14:formula1>
          <xm:sqref>C89:D89 C91:D91 C93:D93 C95:D95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L180"/>
  <sheetViews>
    <sheetView showGridLines="0" showRowColHeaders="0" zoomScale="125" zoomScaleNormal="125" workbookViewId="0">
      <selection activeCell="A2" sqref="A2"/>
    </sheetView>
  </sheetViews>
  <sheetFormatPr defaultRowHeight="15" customHeight="1" x14ac:dyDescent="0.3"/>
  <cols>
    <col min="1" max="2" width="8.88671875" style="1"/>
    <col min="3" max="3" width="22.77734375" style="1" customWidth="1"/>
    <col min="4" max="4" width="9.77734375" style="1" customWidth="1"/>
    <col min="5" max="5" width="8.77734375" style="1" customWidth="1"/>
    <col min="6" max="8" width="9.77734375" style="1" customWidth="1"/>
    <col min="9" max="9" width="11.77734375" style="1" customWidth="1"/>
    <col min="10" max="10" width="8.88671875" style="1"/>
    <col min="11" max="11" width="15.77734375" style="1" customWidth="1"/>
    <col min="12" max="16384" width="8.88671875" style="1"/>
  </cols>
  <sheetData>
    <row r="1" spans="3:11" ht="4.95" customHeight="1" x14ac:dyDescent="0.3"/>
    <row r="2" spans="3:11" ht="64.95" customHeight="1" x14ac:dyDescent="0.3"/>
    <row r="3" spans="3:11" ht="19.95" customHeight="1" x14ac:dyDescent="0.3">
      <c r="C3" s="217" t="s">
        <v>121</v>
      </c>
      <c r="D3" s="217"/>
      <c r="E3" s="217"/>
      <c r="F3" s="217"/>
      <c r="G3" s="217"/>
      <c r="H3" s="217"/>
      <c r="I3" s="217"/>
    </row>
    <row r="4" spans="3:11" ht="19.95" customHeight="1" x14ac:dyDescent="0.3">
      <c r="C4" s="37" t="str">
        <f>'Input Page'!C3:F3&amp;" -- "&amp;'Input Page'!C5:F5&amp;", "&amp;'Input Page'!C9:E9</f>
        <v>San Luis Valley -- Potatoes, Irrigated - Pivot</v>
      </c>
      <c r="F4" s="37"/>
      <c r="I4" s="52">
        <f>'Input Page'!E2</f>
        <v>2021</v>
      </c>
    </row>
    <row r="5" spans="3:11" ht="4.95" customHeight="1" x14ac:dyDescent="0.3">
      <c r="E5" s="36"/>
    </row>
    <row r="6" spans="3:11" ht="13.95" customHeight="1" thickBot="1" x14ac:dyDescent="0.35">
      <c r="C6" s="58" t="s">
        <v>0</v>
      </c>
      <c r="D6" s="59"/>
      <c r="E6" s="59"/>
      <c r="F6" s="59"/>
      <c r="G6" s="59"/>
      <c r="H6" s="59"/>
      <c r="I6" s="59"/>
    </row>
    <row r="7" spans="3:11" ht="13.95" customHeight="1" x14ac:dyDescent="0.3">
      <c r="C7" s="55" t="s">
        <v>209</v>
      </c>
      <c r="D7" s="54" t="s">
        <v>85</v>
      </c>
      <c r="E7" s="55"/>
      <c r="F7" s="54" t="s">
        <v>88</v>
      </c>
      <c r="G7" s="54" t="s">
        <v>90</v>
      </c>
      <c r="H7" s="54" t="s">
        <v>90</v>
      </c>
    </row>
    <row r="8" spans="3:11" ht="13.95" customHeight="1" thickBot="1" x14ac:dyDescent="0.35">
      <c r="C8" s="59"/>
      <c r="D8" s="56" t="s">
        <v>86</v>
      </c>
      <c r="E8" s="57" t="s">
        <v>87</v>
      </c>
      <c r="F8" s="56" t="s">
        <v>89</v>
      </c>
      <c r="G8" s="56" t="s">
        <v>89</v>
      </c>
      <c r="H8" s="56" t="s">
        <v>86</v>
      </c>
    </row>
    <row r="9" spans="3:11" ht="13.95" customHeight="1" x14ac:dyDescent="0.3">
      <c r="C9" s="53" t="str">
        <f>'Input Page'!C21:D21</f>
        <v>Potatoes</v>
      </c>
      <c r="D9" s="60">
        <f>'Input Page'!E21</f>
        <v>352.8</v>
      </c>
      <c r="E9" s="61" t="str">
        <f>'Input Page'!F21</f>
        <v>sacks</v>
      </c>
      <c r="F9" s="62">
        <f>'Input Page'!G21</f>
        <v>9.1999999999999993</v>
      </c>
      <c r="G9" s="63"/>
      <c r="H9" s="63">
        <f>D9*F9</f>
        <v>3245.7599999999998</v>
      </c>
    </row>
    <row r="10" spans="3:11" ht="13.95" customHeight="1" x14ac:dyDescent="0.3">
      <c r="C10" s="53" t="str">
        <f>'Input Page'!C23:D23</f>
        <v>Seed Potatoes Retained</v>
      </c>
      <c r="D10" s="60">
        <f>'Input Page'!E23</f>
        <v>16</v>
      </c>
      <c r="E10" s="61" t="str">
        <f>'Input Page'!F23</f>
        <v>Units</v>
      </c>
      <c r="F10" s="63">
        <f>'Input Page'!G23</f>
        <v>5</v>
      </c>
      <c r="G10" s="63"/>
      <c r="H10" s="63">
        <f>D10*F10</f>
        <v>80</v>
      </c>
    </row>
    <row r="11" spans="3:11" ht="13.95" customHeight="1" x14ac:dyDescent="0.3">
      <c r="C11" s="53" t="str">
        <f>'Input Page'!C24:D24</f>
        <v>Government Payments</v>
      </c>
      <c r="D11" s="60">
        <f>'Input Page'!D24:E24</f>
        <v>0</v>
      </c>
      <c r="E11" s="61" t="str">
        <f>'Input Page'!F24</f>
        <v>Field</v>
      </c>
      <c r="F11" s="63">
        <f>'Input Page'!G24</f>
        <v>0</v>
      </c>
      <c r="G11" s="63"/>
      <c r="H11" s="63">
        <f>F11/'Input Page'!E4</f>
        <v>0</v>
      </c>
    </row>
    <row r="12" spans="3:11" ht="4.95" customHeight="1" thickBot="1" x14ac:dyDescent="0.35">
      <c r="C12" s="64"/>
      <c r="D12" s="64"/>
      <c r="E12" s="64"/>
      <c r="F12" s="64"/>
      <c r="G12" s="64"/>
      <c r="H12" s="64"/>
    </row>
    <row r="13" spans="3:11" ht="13.95" customHeight="1" thickTop="1" x14ac:dyDescent="0.3">
      <c r="C13" s="53" t="s">
        <v>91</v>
      </c>
      <c r="D13" s="53"/>
      <c r="E13" s="53"/>
      <c r="F13" s="53"/>
      <c r="G13" s="63">
        <f>H13/D9</f>
        <v>9.4267573696145117</v>
      </c>
      <c r="H13" s="63">
        <f>SUM(H9:H12)</f>
        <v>3325.7599999999998</v>
      </c>
    </row>
    <row r="14" spans="3:11" ht="15" customHeight="1" x14ac:dyDescent="0.3">
      <c r="C14" s="53"/>
      <c r="D14" s="53"/>
      <c r="E14" s="53"/>
      <c r="F14" s="53"/>
      <c r="G14" s="53"/>
      <c r="H14" s="53"/>
    </row>
    <row r="15" spans="3:11" ht="13.95" customHeight="1" x14ac:dyDescent="0.3">
      <c r="C15" s="115" t="s">
        <v>207</v>
      </c>
      <c r="D15" s="116" t="s">
        <v>85</v>
      </c>
      <c r="E15" s="115"/>
      <c r="F15" s="116" t="s">
        <v>88</v>
      </c>
      <c r="G15" s="218" t="s">
        <v>90</v>
      </c>
      <c r="H15" s="218"/>
      <c r="K15" s="214" t="s">
        <v>222</v>
      </c>
    </row>
    <row r="16" spans="3:11" ht="13.95" customHeight="1" thickBot="1" x14ac:dyDescent="0.35">
      <c r="C16" s="124"/>
      <c r="D16" s="118" t="s">
        <v>86</v>
      </c>
      <c r="E16" s="125" t="s">
        <v>87</v>
      </c>
      <c r="F16" s="118" t="s">
        <v>89</v>
      </c>
      <c r="G16" s="118" t="s">
        <v>89</v>
      </c>
      <c r="H16" s="118" t="s">
        <v>86</v>
      </c>
      <c r="K16" s="214"/>
    </row>
    <row r="17" spans="3:11" ht="13.95" customHeight="1" x14ac:dyDescent="0.3">
      <c r="C17" s="117" t="str">
        <f>C9</f>
        <v>Potatoes</v>
      </c>
      <c r="D17" s="134">
        <v>0</v>
      </c>
      <c r="E17" s="119" t="str">
        <f>E9</f>
        <v>sacks</v>
      </c>
      <c r="F17" s="176">
        <v>0</v>
      </c>
      <c r="G17" s="120"/>
      <c r="H17" s="121">
        <f>D17*F17</f>
        <v>0</v>
      </c>
      <c r="K17" s="214"/>
    </row>
    <row r="18" spans="3:11" ht="13.95" customHeight="1" x14ac:dyDescent="0.3">
      <c r="C18" s="117" t="str">
        <f>C10</f>
        <v>Seed Potatoes Retained</v>
      </c>
      <c r="D18" s="135">
        <v>0</v>
      </c>
      <c r="E18" s="119" t="str">
        <f t="shared" ref="E18:E19" si="0">E10</f>
        <v>Units</v>
      </c>
      <c r="F18" s="175">
        <v>0</v>
      </c>
      <c r="G18" s="120"/>
      <c r="H18" s="121">
        <f>D18*F18</f>
        <v>0</v>
      </c>
      <c r="K18" s="214"/>
    </row>
    <row r="19" spans="3:11" ht="13.95" customHeight="1" x14ac:dyDescent="0.3">
      <c r="C19" s="117" t="str">
        <f>C11</f>
        <v>Government Payments</v>
      </c>
      <c r="D19" s="135">
        <v>0</v>
      </c>
      <c r="E19" s="119" t="str">
        <f t="shared" si="0"/>
        <v>Field</v>
      </c>
      <c r="F19" s="175">
        <v>0</v>
      </c>
      <c r="G19" s="120"/>
      <c r="H19" s="121">
        <f>D19*F19</f>
        <v>0</v>
      </c>
      <c r="K19" s="214"/>
    </row>
    <row r="20" spans="3:11" ht="4.95" customHeight="1" thickBot="1" x14ac:dyDescent="0.35">
      <c r="C20" s="122"/>
      <c r="D20" s="122"/>
      <c r="E20" s="122"/>
      <c r="F20" s="122"/>
      <c r="G20" s="122"/>
      <c r="H20" s="122"/>
      <c r="K20" s="214"/>
    </row>
    <row r="21" spans="3:11" ht="13.95" customHeight="1" thickTop="1" x14ac:dyDescent="0.3">
      <c r="C21" s="117" t="s">
        <v>91</v>
      </c>
      <c r="D21" s="117"/>
      <c r="E21" s="117"/>
      <c r="F21" s="117"/>
      <c r="G21" s="120" t="e">
        <f>H21/D17</f>
        <v>#DIV/0!</v>
      </c>
      <c r="H21" s="123">
        <f>SUM(H17:H20)</f>
        <v>0</v>
      </c>
      <c r="K21" s="214"/>
    </row>
    <row r="22" spans="3:11" ht="13.95" customHeight="1" x14ac:dyDescent="0.3">
      <c r="C22" s="53"/>
      <c r="D22" s="53"/>
      <c r="E22" s="53"/>
      <c r="F22" s="53"/>
      <c r="G22" s="53"/>
      <c r="H22" s="53"/>
      <c r="I22" s="53"/>
    </row>
    <row r="23" spans="3:11" ht="13.95" customHeight="1" thickBot="1" x14ac:dyDescent="0.35">
      <c r="C23" s="58" t="s">
        <v>101</v>
      </c>
      <c r="D23" s="59"/>
      <c r="E23" s="59"/>
      <c r="F23" s="59"/>
      <c r="G23" s="59"/>
      <c r="H23" s="59"/>
      <c r="I23" s="59"/>
    </row>
    <row r="24" spans="3:11" ht="13.95" customHeight="1" thickBot="1" x14ac:dyDescent="0.35">
      <c r="C24" s="59"/>
      <c r="D24" s="56"/>
      <c r="E24" s="57"/>
      <c r="F24" s="5"/>
      <c r="G24" s="56" t="s">
        <v>89</v>
      </c>
      <c r="H24" s="56" t="s">
        <v>86</v>
      </c>
      <c r="I24" s="56" t="s">
        <v>231</v>
      </c>
    </row>
    <row r="25" spans="3:11" ht="13.95" customHeight="1" x14ac:dyDescent="0.3">
      <c r="C25" s="53" t="s">
        <v>103</v>
      </c>
      <c r="D25" s="53"/>
      <c r="E25" s="53"/>
      <c r="G25" s="53"/>
      <c r="H25" s="53"/>
      <c r="I25" s="53"/>
    </row>
    <row r="26" spans="3:11" ht="13.95" customHeight="1" x14ac:dyDescent="0.3">
      <c r="C26" s="65" t="s">
        <v>219</v>
      </c>
      <c r="D26" s="53"/>
      <c r="E26" s="53"/>
      <c r="G26" s="63">
        <f>H26/'Input Page'!$E$6</f>
        <v>0</v>
      </c>
      <c r="H26" s="63">
        <f>G92</f>
        <v>0</v>
      </c>
      <c r="I26" s="63">
        <f>I92</f>
        <v>0</v>
      </c>
      <c r="K26" s="214" t="s">
        <v>221</v>
      </c>
    </row>
    <row r="27" spans="3:11" ht="13.95" customHeight="1" x14ac:dyDescent="0.3">
      <c r="C27" s="65" t="s">
        <v>5</v>
      </c>
      <c r="D27" s="53"/>
      <c r="E27" s="53"/>
      <c r="G27" s="63">
        <f>H27/'Input Page'!$E$6</f>
        <v>0.13038548752834467</v>
      </c>
      <c r="H27" s="63">
        <f>G100</f>
        <v>46</v>
      </c>
      <c r="I27" s="63">
        <f>I100</f>
        <v>0</v>
      </c>
      <c r="K27" s="214"/>
    </row>
    <row r="28" spans="3:11" ht="13.95" customHeight="1" x14ac:dyDescent="0.3">
      <c r="C28" s="65" t="s">
        <v>230</v>
      </c>
      <c r="D28" s="53"/>
      <c r="E28" s="53"/>
      <c r="G28" s="63">
        <f>H28/'Input Page'!$E$6</f>
        <v>0.98356009070294781</v>
      </c>
      <c r="H28" s="63">
        <f>G107</f>
        <v>347</v>
      </c>
      <c r="I28" s="63">
        <f>I102</f>
        <v>0</v>
      </c>
      <c r="K28" s="214"/>
    </row>
    <row r="29" spans="3:11" ht="13.95" customHeight="1" x14ac:dyDescent="0.3">
      <c r="C29" s="65" t="s">
        <v>134</v>
      </c>
      <c r="D29" s="53"/>
      <c r="E29" s="53"/>
      <c r="G29" s="63">
        <f>H29/'Input Page'!$E$6</f>
        <v>1.2273242630385488</v>
      </c>
      <c r="H29" s="63">
        <f>G135</f>
        <v>433</v>
      </c>
      <c r="I29" s="63">
        <f>I104</f>
        <v>0</v>
      </c>
      <c r="K29" s="214"/>
    </row>
    <row r="30" spans="3:11" ht="13.95" customHeight="1" x14ac:dyDescent="0.3">
      <c r="C30" s="65" t="s">
        <v>135</v>
      </c>
      <c r="D30" s="53"/>
      <c r="E30" s="53"/>
      <c r="G30" s="63">
        <f>H30/'Input Page'!$E$6</f>
        <v>0.22817460317460317</v>
      </c>
      <c r="H30" s="63">
        <f>G146</f>
        <v>80.5</v>
      </c>
      <c r="I30" s="63">
        <f>I105</f>
        <v>0</v>
      </c>
      <c r="K30" s="214"/>
    </row>
    <row r="31" spans="3:11" ht="13.95" customHeight="1" x14ac:dyDescent="0.3">
      <c r="C31" s="65" t="s">
        <v>136</v>
      </c>
      <c r="D31" s="53"/>
      <c r="E31" s="53"/>
      <c r="G31" s="63">
        <f>H31/'Input Page'!$E$6</f>
        <v>0.65759637188208619</v>
      </c>
      <c r="H31" s="63">
        <f>G159</f>
        <v>232</v>
      </c>
      <c r="I31" s="63">
        <f>I106</f>
        <v>0</v>
      </c>
      <c r="K31" s="214"/>
    </row>
    <row r="32" spans="3:11" ht="13.95" customHeight="1" x14ac:dyDescent="0.3">
      <c r="C32" s="65" t="s">
        <v>97</v>
      </c>
      <c r="D32" s="53"/>
      <c r="E32" s="53"/>
      <c r="G32" s="63">
        <f>H32/'Input Page'!$E$6</f>
        <v>4.2517006802721087E-2</v>
      </c>
      <c r="H32" s="63">
        <f>G115</f>
        <v>15</v>
      </c>
      <c r="I32" s="63">
        <f>I107</f>
        <v>0</v>
      </c>
      <c r="K32" s="214"/>
    </row>
    <row r="33" spans="3:11" ht="13.95" customHeight="1" x14ac:dyDescent="0.3">
      <c r="C33" s="65" t="s">
        <v>50</v>
      </c>
      <c r="D33" s="53"/>
      <c r="E33" s="53"/>
      <c r="G33" s="63">
        <f>H33/'Input Page'!$E$6</f>
        <v>2.6984126984126982</v>
      </c>
      <c r="H33" s="63">
        <f>G124</f>
        <v>952</v>
      </c>
      <c r="I33" s="63">
        <f>I124</f>
        <v>0</v>
      </c>
      <c r="K33" s="214"/>
    </row>
    <row r="34" spans="3:11" ht="13.95" customHeight="1" x14ac:dyDescent="0.3">
      <c r="C34" s="65" t="s">
        <v>98</v>
      </c>
      <c r="D34" s="53"/>
      <c r="E34" s="53"/>
      <c r="G34" s="63">
        <f>H34/'Input Page'!$E$6</f>
        <v>0.14172335600907029</v>
      </c>
      <c r="H34" s="63">
        <f>G170</f>
        <v>50</v>
      </c>
      <c r="I34" s="63">
        <f>I170</f>
        <v>0</v>
      </c>
      <c r="K34" s="214"/>
    </row>
    <row r="35" spans="3:11" ht="13.95" customHeight="1" x14ac:dyDescent="0.3">
      <c r="C35" s="65" t="s">
        <v>51</v>
      </c>
      <c r="D35" s="53"/>
      <c r="E35" s="53"/>
      <c r="G35" s="63">
        <f>H35/'Input Page'!$E$6</f>
        <v>0.14172335600907029</v>
      </c>
      <c r="H35" s="63">
        <f>G171</f>
        <v>50</v>
      </c>
      <c r="I35" s="63">
        <f>I171</f>
        <v>0</v>
      </c>
      <c r="K35" s="214"/>
    </row>
    <row r="36" spans="3:11" ht="13.95" customHeight="1" x14ac:dyDescent="0.3">
      <c r="C36" s="65" t="s">
        <v>226</v>
      </c>
      <c r="D36" s="53"/>
      <c r="E36" s="53"/>
      <c r="G36" s="63">
        <f>H36/'Input Page'!$E$6</f>
        <v>0.24092970521541948</v>
      </c>
      <c r="H36" s="63">
        <f>G179</f>
        <v>85</v>
      </c>
      <c r="I36" s="63">
        <f>I179</f>
        <v>0</v>
      </c>
      <c r="K36" s="214"/>
    </row>
    <row r="37" spans="3:11" ht="13.95" customHeight="1" x14ac:dyDescent="0.3">
      <c r="C37" s="66" t="s">
        <v>137</v>
      </c>
      <c r="D37" s="67"/>
      <c r="E37" s="75" t="str">
        <f>(100*'Input Page'!E8)&amp;"%)"</f>
        <v>5.25%)</v>
      </c>
      <c r="F37" s="4"/>
      <c r="G37" s="68">
        <f>H37/'Input Page'!$E$6</f>
        <v>8.5825892857142844E-2</v>
      </c>
      <c r="H37" s="68">
        <f>(SUM(H27:H32)*0.5*'Input Page'!$E$8)</f>
        <v>30.279374999999998</v>
      </c>
      <c r="I37" s="68">
        <f>(SUM(I27:I32)*0.5*'Input Page'!$E$8)</f>
        <v>0</v>
      </c>
      <c r="K37" s="214"/>
    </row>
    <row r="38" spans="3:11" ht="13.95" customHeight="1" x14ac:dyDescent="0.3">
      <c r="C38" s="65" t="s">
        <v>102</v>
      </c>
      <c r="D38" s="53"/>
      <c r="E38" s="53"/>
      <c r="G38" s="63">
        <f>SUM(G26:G37)</f>
        <v>6.5781728316326529</v>
      </c>
      <c r="H38" s="63">
        <f>SUM(H26:H37)</f>
        <v>2320.7793750000001</v>
      </c>
      <c r="I38" s="63">
        <f>SUM(I26:I37)</f>
        <v>0</v>
      </c>
      <c r="K38" s="214"/>
    </row>
    <row r="39" spans="3:11" ht="13.95" customHeight="1" x14ac:dyDescent="0.3">
      <c r="C39" s="53" t="s">
        <v>104</v>
      </c>
      <c r="D39" s="53"/>
      <c r="E39" s="53"/>
      <c r="G39" s="53"/>
      <c r="H39" s="53"/>
      <c r="I39" s="53"/>
      <c r="K39" s="214"/>
    </row>
    <row r="40" spans="3:11" ht="13.95" customHeight="1" x14ac:dyDescent="0.3">
      <c r="C40" s="65" t="s">
        <v>105</v>
      </c>
      <c r="D40" s="53"/>
      <c r="E40" s="53"/>
      <c r="G40" s="63">
        <f>H40/'Input Page'!$E$6</f>
        <v>2.8344671201814058</v>
      </c>
      <c r="H40" s="63">
        <f>SUM(G162:G165)</f>
        <v>1000</v>
      </c>
      <c r="I40" s="63">
        <f>SUM(I162:I165)</f>
        <v>0</v>
      </c>
      <c r="K40" s="214"/>
    </row>
    <row r="41" spans="3:11" ht="13.95" customHeight="1" x14ac:dyDescent="0.3">
      <c r="C41" s="66" t="s">
        <v>46</v>
      </c>
      <c r="D41" s="67"/>
      <c r="E41" s="67"/>
      <c r="F41" s="4"/>
      <c r="G41" s="68">
        <f>H41/'Input Page'!$E$6</f>
        <v>0</v>
      </c>
      <c r="H41" s="68">
        <f>G166</f>
        <v>0</v>
      </c>
      <c r="I41" s="68">
        <f>I166</f>
        <v>0</v>
      </c>
      <c r="K41" s="214"/>
    </row>
    <row r="42" spans="3:11" ht="13.95" customHeight="1" x14ac:dyDescent="0.3">
      <c r="C42" s="65" t="s">
        <v>106</v>
      </c>
      <c r="D42" s="53"/>
      <c r="E42" s="53"/>
      <c r="G42" s="63">
        <f>SUM(G40:G41)</f>
        <v>2.8344671201814058</v>
      </c>
      <c r="H42" s="63">
        <f>SUM(H40:H41)</f>
        <v>1000</v>
      </c>
      <c r="I42" s="63">
        <f>SUM(I40:I41)</f>
        <v>0</v>
      </c>
      <c r="K42" s="214"/>
    </row>
    <row r="43" spans="3:11" ht="4.05" customHeight="1" thickBot="1" x14ac:dyDescent="0.35">
      <c r="C43" s="73"/>
      <c r="D43" s="64"/>
      <c r="E43" s="64"/>
      <c r="F43" s="98"/>
      <c r="G43" s="74"/>
      <c r="H43" s="74"/>
      <c r="I43" s="74"/>
      <c r="K43" s="214"/>
    </row>
    <row r="44" spans="3:11" ht="13.95" customHeight="1" thickTop="1" x14ac:dyDescent="0.3">
      <c r="C44" s="53" t="s">
        <v>107</v>
      </c>
      <c r="D44" s="53"/>
      <c r="E44" s="53"/>
      <c r="G44" s="63">
        <f>G38+G42</f>
        <v>9.4126399518140591</v>
      </c>
      <c r="H44" s="63">
        <f>H38+H42</f>
        <v>3320.7793750000001</v>
      </c>
      <c r="I44" s="63">
        <f t="shared" ref="I44" si="1">I38+I42</f>
        <v>0</v>
      </c>
      <c r="K44" s="214"/>
    </row>
    <row r="45" spans="3:11" ht="4.95" customHeight="1" thickBot="1" x14ac:dyDescent="0.35">
      <c r="C45" s="53"/>
      <c r="D45" s="53"/>
      <c r="E45" s="53"/>
      <c r="G45" s="63"/>
      <c r="H45" s="63"/>
      <c r="I45" s="63"/>
      <c r="K45" s="214"/>
    </row>
    <row r="46" spans="3:11" ht="15" customHeight="1" thickBot="1" x14ac:dyDescent="0.35">
      <c r="C46" s="111" t="s">
        <v>108</v>
      </c>
      <c r="D46" s="112"/>
      <c r="E46" s="112"/>
      <c r="F46" s="126"/>
      <c r="G46" s="113">
        <f>G13-G44</f>
        <v>1.4117417800452614E-2</v>
      </c>
      <c r="H46" s="113">
        <f>H13-H44</f>
        <v>4.9806249999996908</v>
      </c>
      <c r="I46" s="114">
        <f>I13-I44</f>
        <v>0</v>
      </c>
      <c r="K46" s="214"/>
    </row>
    <row r="47" spans="3:11" ht="4.95" customHeight="1" x14ac:dyDescent="0.3">
      <c r="C47" s="53"/>
      <c r="D47" s="53"/>
      <c r="E47" s="53"/>
      <c r="F47" s="53"/>
      <c r="G47" s="63"/>
      <c r="H47" s="63"/>
      <c r="I47" s="63"/>
    </row>
    <row r="48" spans="3:11" ht="13.95" customHeight="1" x14ac:dyDescent="0.3">
      <c r="C48" s="53" t="s">
        <v>220</v>
      </c>
      <c r="D48" s="53"/>
      <c r="E48" s="53"/>
      <c r="F48" s="53"/>
      <c r="G48" s="63"/>
      <c r="H48" s="63"/>
      <c r="I48" s="53"/>
    </row>
    <row r="49" spans="3:12" ht="13.95" customHeight="1" x14ac:dyDescent="0.3">
      <c r="C49" s="65" t="s">
        <v>152</v>
      </c>
      <c r="D49" s="53"/>
      <c r="E49" s="53"/>
      <c r="F49" s="53"/>
      <c r="G49" s="63">
        <f>IF('Input Page'!F14&gt;0,('Input Page'!F14*'Input Page'!F15),0)</f>
        <v>0</v>
      </c>
      <c r="H49" s="63">
        <f>G49/'Input Page'!$E$6</f>
        <v>0</v>
      </c>
      <c r="I49" s="133">
        <v>0</v>
      </c>
    </row>
    <row r="50" spans="3:12" ht="13.95" customHeight="1" x14ac:dyDescent="0.3">
      <c r="C50" s="66" t="s">
        <v>153</v>
      </c>
      <c r="D50" s="67"/>
      <c r="E50" s="67"/>
      <c r="F50" s="67"/>
      <c r="G50" s="68">
        <f>'Input Page'!E10</f>
        <v>350</v>
      </c>
      <c r="H50" s="127">
        <f>G50/'Input Page'!$E$6</f>
        <v>0.99206349206349198</v>
      </c>
      <c r="I50" s="133">
        <v>0</v>
      </c>
    </row>
    <row r="51" spans="3:12" ht="13.95" customHeight="1" x14ac:dyDescent="0.3">
      <c r="C51" s="65" t="s">
        <v>109</v>
      </c>
      <c r="D51" s="53"/>
      <c r="E51" s="53"/>
      <c r="F51" s="53"/>
      <c r="G51" s="63">
        <f>SUM(G49:G50)</f>
        <v>350</v>
      </c>
      <c r="H51" s="63">
        <f>SUM(H49:H50)</f>
        <v>0.99206349206349198</v>
      </c>
      <c r="I51" s="63">
        <f>SUM(I49:I50)</f>
        <v>0</v>
      </c>
    </row>
    <row r="52" spans="3:12" ht="4.95" customHeight="1" thickBot="1" x14ac:dyDescent="0.35">
      <c r="C52" s="53"/>
      <c r="D52" s="53"/>
      <c r="E52" s="53"/>
      <c r="F52" s="53"/>
      <c r="G52" s="63"/>
      <c r="H52" s="63"/>
      <c r="I52" s="53"/>
    </row>
    <row r="53" spans="3:12" ht="15" customHeight="1" thickBot="1" x14ac:dyDescent="0.35">
      <c r="C53" s="69" t="s">
        <v>110</v>
      </c>
      <c r="D53" s="70"/>
      <c r="E53" s="70"/>
      <c r="F53" s="70"/>
      <c r="G53" s="71">
        <f>H46-G51</f>
        <v>-345.01937500000031</v>
      </c>
      <c r="H53" s="71">
        <f>G46-H51</f>
        <v>-0.97794607426303937</v>
      </c>
      <c r="I53" s="72">
        <f>I46-I51</f>
        <v>0</v>
      </c>
    </row>
    <row r="54" spans="3:12" ht="15" customHeight="1" x14ac:dyDescent="0.3">
      <c r="C54" s="53"/>
      <c r="D54" s="53"/>
      <c r="E54" s="53"/>
      <c r="F54" s="53"/>
      <c r="G54" s="63"/>
      <c r="H54" s="63"/>
      <c r="I54" s="53"/>
      <c r="L54" s="13"/>
    </row>
    <row r="55" spans="3:12" ht="15" customHeight="1" x14ac:dyDescent="0.3">
      <c r="C55" s="55" t="s">
        <v>204</v>
      </c>
      <c r="D55" s="31"/>
      <c r="E55" s="31"/>
      <c r="F55" s="31"/>
      <c r="H55" s="33"/>
      <c r="I55" s="31"/>
      <c r="L55" s="30"/>
    </row>
    <row r="56" spans="3:12" ht="12" customHeight="1" x14ac:dyDescent="0.3">
      <c r="C56" s="129"/>
      <c r="D56" s="129"/>
      <c r="E56" s="163" t="s">
        <v>116</v>
      </c>
      <c r="F56" s="163" t="s">
        <v>117</v>
      </c>
      <c r="G56" s="164" t="s">
        <v>118</v>
      </c>
      <c r="H56" s="164" t="s">
        <v>119</v>
      </c>
      <c r="I56" s="163" t="s">
        <v>120</v>
      </c>
      <c r="L56" s="13"/>
    </row>
    <row r="57" spans="3:12" ht="12" customHeight="1" x14ac:dyDescent="0.3">
      <c r="C57" s="129"/>
      <c r="D57" s="165" t="str">
        <f>'Input Page'!F21</f>
        <v>sacks</v>
      </c>
      <c r="E57" s="166">
        <f>G57*0.75</f>
        <v>6.8999999999999995</v>
      </c>
      <c r="F57" s="166">
        <f>G57*0.9</f>
        <v>8.2799999999999994</v>
      </c>
      <c r="G57" s="166">
        <f>'Input Page'!G21</f>
        <v>9.1999999999999993</v>
      </c>
      <c r="H57" s="164">
        <f>G57*1.1</f>
        <v>10.119999999999999</v>
      </c>
      <c r="I57" s="166">
        <f>G57*1.25</f>
        <v>11.5</v>
      </c>
    </row>
    <row r="58" spans="3:12" ht="12" customHeight="1" x14ac:dyDescent="0.3">
      <c r="C58" s="163" t="s">
        <v>114</v>
      </c>
      <c r="D58" s="167">
        <f>D60*0.75</f>
        <v>264.60000000000002</v>
      </c>
      <c r="E58" s="154">
        <f t="shared" ref="E58:I62" si="2">(($D58*E$57)+$H$10+$H$11)-$G$44</f>
        <v>1896.3273600481859</v>
      </c>
      <c r="F58" s="155">
        <f t="shared" si="2"/>
        <v>2261.4753600481858</v>
      </c>
      <c r="G58" s="155">
        <f t="shared" si="2"/>
        <v>2504.9073600481861</v>
      </c>
      <c r="H58" s="155">
        <f t="shared" si="2"/>
        <v>2748.3393600481859</v>
      </c>
      <c r="I58" s="156">
        <f t="shared" si="2"/>
        <v>3113.487360048186</v>
      </c>
    </row>
    <row r="59" spans="3:12" ht="12" customHeight="1" x14ac:dyDescent="0.3">
      <c r="C59" s="163" t="s">
        <v>113</v>
      </c>
      <c r="D59" s="167">
        <f>D60*0.9</f>
        <v>317.52000000000004</v>
      </c>
      <c r="E59" s="157">
        <f t="shared" si="2"/>
        <v>2261.4753600481858</v>
      </c>
      <c r="F59" s="158">
        <f t="shared" si="2"/>
        <v>2699.6529600481858</v>
      </c>
      <c r="G59" s="158">
        <f t="shared" si="2"/>
        <v>2991.7713600481861</v>
      </c>
      <c r="H59" s="158">
        <f t="shared" si="2"/>
        <v>3283.889760048186</v>
      </c>
      <c r="I59" s="159">
        <f t="shared" si="2"/>
        <v>3722.0673600481864</v>
      </c>
    </row>
    <row r="60" spans="3:12" ht="12" customHeight="1" x14ac:dyDescent="0.3">
      <c r="C60" s="163" t="s">
        <v>115</v>
      </c>
      <c r="D60" s="167">
        <f>'Input Page'!E6</f>
        <v>352.8</v>
      </c>
      <c r="E60" s="157">
        <f t="shared" si="2"/>
        <v>2504.9073600481856</v>
      </c>
      <c r="F60" s="158">
        <f t="shared" si="2"/>
        <v>2991.7713600481857</v>
      </c>
      <c r="G60" s="158">
        <f t="shared" si="2"/>
        <v>3316.3473600481857</v>
      </c>
      <c r="H60" s="158">
        <f t="shared" si="2"/>
        <v>3640.9233600481857</v>
      </c>
      <c r="I60" s="159">
        <f t="shared" si="2"/>
        <v>4127.7873600481871</v>
      </c>
    </row>
    <row r="61" spans="3:12" ht="12" customHeight="1" x14ac:dyDescent="0.3">
      <c r="C61" s="163" t="s">
        <v>111</v>
      </c>
      <c r="D61" s="167">
        <f>D60*1.1</f>
        <v>388.08000000000004</v>
      </c>
      <c r="E61" s="157">
        <f t="shared" si="2"/>
        <v>2748.3393600481859</v>
      </c>
      <c r="F61" s="158">
        <f t="shared" si="2"/>
        <v>3283.889760048186</v>
      </c>
      <c r="G61" s="158">
        <f t="shared" si="2"/>
        <v>3640.9233600481862</v>
      </c>
      <c r="H61" s="158">
        <f t="shared" si="2"/>
        <v>3997.9569600481859</v>
      </c>
      <c r="I61" s="159">
        <f t="shared" si="2"/>
        <v>4533.5073600481865</v>
      </c>
    </row>
    <row r="62" spans="3:12" ht="12" customHeight="1" x14ac:dyDescent="0.3">
      <c r="C62" s="163" t="s">
        <v>112</v>
      </c>
      <c r="D62" s="167">
        <f>D60*1.25</f>
        <v>441</v>
      </c>
      <c r="E62" s="160">
        <f t="shared" si="2"/>
        <v>3113.4873600481856</v>
      </c>
      <c r="F62" s="161">
        <f t="shared" si="2"/>
        <v>3722.0673600481855</v>
      </c>
      <c r="G62" s="161">
        <f t="shared" si="2"/>
        <v>4127.7873600481862</v>
      </c>
      <c r="H62" s="161">
        <f t="shared" si="2"/>
        <v>4533.5073600481865</v>
      </c>
      <c r="I62" s="162">
        <f t="shared" si="2"/>
        <v>5142.0873600481864</v>
      </c>
    </row>
    <row r="63" spans="3:12" ht="15" customHeight="1" x14ac:dyDescent="0.3">
      <c r="G63" s="30"/>
      <c r="H63" s="30"/>
    </row>
    <row r="64" spans="3:12" ht="15" customHeight="1" x14ac:dyDescent="0.3">
      <c r="C64" s="55" t="s">
        <v>205</v>
      </c>
      <c r="D64" s="31"/>
      <c r="E64" s="31"/>
      <c r="F64" s="31"/>
      <c r="H64" s="33"/>
      <c r="I64" s="31"/>
    </row>
    <row r="65" spans="3:9" ht="12" customHeight="1" x14ac:dyDescent="0.3">
      <c r="C65" s="129"/>
      <c r="D65" s="129"/>
      <c r="E65" s="163" t="s">
        <v>116</v>
      </c>
      <c r="F65" s="163" t="s">
        <v>117</v>
      </c>
      <c r="G65" s="164" t="s">
        <v>118</v>
      </c>
      <c r="H65" s="164" t="s">
        <v>119</v>
      </c>
      <c r="I65" s="163" t="s">
        <v>120</v>
      </c>
    </row>
    <row r="66" spans="3:9" ht="12" customHeight="1" x14ac:dyDescent="0.3">
      <c r="C66" s="129"/>
      <c r="D66" s="165" t="str">
        <f>'Input Page'!F47</f>
        <v>acre</v>
      </c>
      <c r="E66" s="166">
        <f>G66*0.75</f>
        <v>0</v>
      </c>
      <c r="F66" s="166">
        <f>G66*0.9</f>
        <v>0</v>
      </c>
      <c r="G66" s="166">
        <f>F17</f>
        <v>0</v>
      </c>
      <c r="H66" s="164">
        <f>G66*1.1</f>
        <v>0</v>
      </c>
      <c r="I66" s="166">
        <f>G66*1.25</f>
        <v>0</v>
      </c>
    </row>
    <row r="67" spans="3:9" ht="12" customHeight="1" x14ac:dyDescent="0.3">
      <c r="C67" s="163" t="s">
        <v>114</v>
      </c>
      <c r="D67" s="167">
        <f>D69*0.75</f>
        <v>0</v>
      </c>
      <c r="E67" s="154">
        <f t="shared" ref="E67:I71" si="3">(($D67*E$66)+$H$18+$H$19)-$G$44</f>
        <v>-9.4126399518140591</v>
      </c>
      <c r="F67" s="155">
        <f t="shared" si="3"/>
        <v>-9.4126399518140591</v>
      </c>
      <c r="G67" s="155">
        <f t="shared" si="3"/>
        <v>-9.4126399518140591</v>
      </c>
      <c r="H67" s="155">
        <f t="shared" si="3"/>
        <v>-9.4126399518140591</v>
      </c>
      <c r="I67" s="156">
        <f t="shared" si="3"/>
        <v>-9.4126399518140591</v>
      </c>
    </row>
    <row r="68" spans="3:9" ht="12" customHeight="1" x14ac:dyDescent="0.3">
      <c r="C68" s="163" t="s">
        <v>113</v>
      </c>
      <c r="D68" s="167">
        <f>D69*0.9</f>
        <v>0</v>
      </c>
      <c r="E68" s="157">
        <f t="shared" si="3"/>
        <v>-9.4126399518140591</v>
      </c>
      <c r="F68" s="158">
        <f t="shared" si="3"/>
        <v>-9.4126399518140591</v>
      </c>
      <c r="G68" s="158">
        <f t="shared" si="3"/>
        <v>-9.4126399518140591</v>
      </c>
      <c r="H68" s="158">
        <f t="shared" si="3"/>
        <v>-9.4126399518140591</v>
      </c>
      <c r="I68" s="159">
        <f t="shared" si="3"/>
        <v>-9.4126399518140591</v>
      </c>
    </row>
    <row r="69" spans="3:9" ht="12" customHeight="1" x14ac:dyDescent="0.3">
      <c r="C69" s="163" t="s">
        <v>115</v>
      </c>
      <c r="D69" s="167">
        <f>D17</f>
        <v>0</v>
      </c>
      <c r="E69" s="157">
        <f t="shared" si="3"/>
        <v>-9.4126399518140591</v>
      </c>
      <c r="F69" s="158">
        <f t="shared" si="3"/>
        <v>-9.4126399518140591</v>
      </c>
      <c r="G69" s="158">
        <f t="shared" si="3"/>
        <v>-9.4126399518140591</v>
      </c>
      <c r="H69" s="158">
        <f t="shared" si="3"/>
        <v>-9.4126399518140591</v>
      </c>
      <c r="I69" s="159">
        <f t="shared" si="3"/>
        <v>-9.4126399518140591</v>
      </c>
    </row>
    <row r="70" spans="3:9" ht="12" customHeight="1" x14ac:dyDescent="0.3">
      <c r="C70" s="163" t="s">
        <v>111</v>
      </c>
      <c r="D70" s="167">
        <f>D69*1.1</f>
        <v>0</v>
      </c>
      <c r="E70" s="157">
        <f t="shared" si="3"/>
        <v>-9.4126399518140591</v>
      </c>
      <c r="F70" s="158">
        <f t="shared" si="3"/>
        <v>-9.4126399518140591</v>
      </c>
      <c r="G70" s="158">
        <f t="shared" si="3"/>
        <v>-9.4126399518140591</v>
      </c>
      <c r="H70" s="158">
        <f t="shared" si="3"/>
        <v>-9.4126399518140591</v>
      </c>
      <c r="I70" s="159">
        <f t="shared" si="3"/>
        <v>-9.4126399518140591</v>
      </c>
    </row>
    <row r="71" spans="3:9" ht="12" customHeight="1" x14ac:dyDescent="0.3">
      <c r="C71" s="163" t="s">
        <v>112</v>
      </c>
      <c r="D71" s="167">
        <f>D69*1.25</f>
        <v>0</v>
      </c>
      <c r="E71" s="160">
        <f t="shared" si="3"/>
        <v>-9.4126399518140591</v>
      </c>
      <c r="F71" s="161">
        <f t="shared" si="3"/>
        <v>-9.4126399518140591</v>
      </c>
      <c r="G71" s="161">
        <f t="shared" si="3"/>
        <v>-9.4126399518140591</v>
      </c>
      <c r="H71" s="161">
        <f t="shared" si="3"/>
        <v>-9.4126399518140591</v>
      </c>
      <c r="I71" s="162">
        <f t="shared" si="3"/>
        <v>-9.4126399518140591</v>
      </c>
    </row>
    <row r="72" spans="3:9" ht="10.050000000000001" customHeight="1" thickBot="1" x14ac:dyDescent="0.35">
      <c r="G72" s="30"/>
      <c r="H72" s="30"/>
    </row>
    <row r="73" spans="3:9" ht="15" customHeight="1" thickBot="1" x14ac:dyDescent="0.35">
      <c r="C73" s="219" t="s">
        <v>200</v>
      </c>
      <c r="D73" s="220"/>
      <c r="E73" s="220"/>
      <c r="F73" s="220"/>
      <c r="G73" s="220"/>
      <c r="H73" s="220"/>
      <c r="I73" s="221"/>
    </row>
    <row r="74" spans="3:9" ht="15" customHeight="1" x14ac:dyDescent="0.3">
      <c r="G74" s="30"/>
      <c r="H74" s="30"/>
    </row>
    <row r="75" spans="3:9" ht="12" customHeight="1" thickBot="1" x14ac:dyDescent="0.35">
      <c r="C75" s="38" t="s">
        <v>133</v>
      </c>
      <c r="D75" s="39"/>
      <c r="E75" s="39"/>
      <c r="F75" s="39"/>
      <c r="G75" s="39"/>
      <c r="H75" s="39"/>
      <c r="I75" s="39"/>
    </row>
    <row r="76" spans="3:9" ht="12" customHeight="1" x14ac:dyDescent="0.3">
      <c r="C76" s="31"/>
      <c r="D76" s="34" t="s">
        <v>85</v>
      </c>
      <c r="E76" s="31"/>
      <c r="F76" s="34" t="s">
        <v>88</v>
      </c>
      <c r="G76" s="216" t="s">
        <v>203</v>
      </c>
      <c r="H76" s="216"/>
      <c r="I76" s="34" t="s">
        <v>208</v>
      </c>
    </row>
    <row r="77" spans="3:9" ht="12" customHeight="1" x14ac:dyDescent="0.3">
      <c r="C77" s="40"/>
      <c r="D77" s="41" t="s">
        <v>86</v>
      </c>
      <c r="E77" s="42" t="s">
        <v>87</v>
      </c>
      <c r="F77" s="41" t="s">
        <v>89</v>
      </c>
      <c r="G77" s="41" t="s">
        <v>202</v>
      </c>
      <c r="H77" s="41" t="s">
        <v>201</v>
      </c>
      <c r="I77" s="41" t="s">
        <v>86</v>
      </c>
    </row>
    <row r="78" spans="3:9" ht="12" customHeight="1" x14ac:dyDescent="0.3">
      <c r="C78" s="43" t="s">
        <v>212</v>
      </c>
      <c r="D78" s="34"/>
      <c r="E78" s="47"/>
      <c r="F78" s="34"/>
      <c r="G78" s="34"/>
      <c r="H78" s="34"/>
      <c r="I78" s="34"/>
    </row>
    <row r="79" spans="3:9" ht="12" customHeight="1" x14ac:dyDescent="0.3">
      <c r="C79" s="130" t="str">
        <f>'Input Page'!C30:D30</f>
        <v>Establishment Costs</v>
      </c>
      <c r="D79" s="35">
        <f>'Input Page'!E30</f>
        <v>0</v>
      </c>
      <c r="E79" s="35" t="str">
        <f>'Input Page'!F30</f>
        <v>acre</v>
      </c>
      <c r="F79" s="33">
        <f>'Input Page'!G30</f>
        <v>0</v>
      </c>
      <c r="G79" s="33">
        <f>D79*F79</f>
        <v>0</v>
      </c>
      <c r="H79" s="33">
        <f>G79/'Input Page'!$E$6</f>
        <v>0</v>
      </c>
      <c r="I79" s="131">
        <v>0</v>
      </c>
    </row>
    <row r="80" spans="3:9" ht="12" customHeight="1" x14ac:dyDescent="0.3">
      <c r="C80" s="130" t="str">
        <f>'Input Page'!C31:D31</f>
        <v>Establishment Costs</v>
      </c>
      <c r="D80" s="35">
        <f>'Input Page'!E31</f>
        <v>0</v>
      </c>
      <c r="E80" s="35" t="str">
        <f>'Input Page'!F31</f>
        <v>acre</v>
      </c>
      <c r="F80" s="33">
        <f>'Input Page'!G31</f>
        <v>0</v>
      </c>
      <c r="G80" s="33">
        <f t="shared" ref="G80:G87" si="4">D80*F80</f>
        <v>0</v>
      </c>
      <c r="H80" s="33">
        <f>G80/'Input Page'!$E$6</f>
        <v>0</v>
      </c>
      <c r="I80" s="131">
        <v>0</v>
      </c>
    </row>
    <row r="81" spans="3:9" ht="12" customHeight="1" x14ac:dyDescent="0.3">
      <c r="C81" s="130" t="str">
        <f>'Input Page'!C32:D32</f>
        <v>Establishment Costs</v>
      </c>
      <c r="D81" s="35">
        <f>'Input Page'!E32</f>
        <v>0</v>
      </c>
      <c r="E81" s="35" t="str">
        <f>'Input Page'!F32</f>
        <v>acre</v>
      </c>
      <c r="F81" s="33">
        <f>'Input Page'!G32</f>
        <v>0</v>
      </c>
      <c r="G81" s="33">
        <f t="shared" si="4"/>
        <v>0</v>
      </c>
      <c r="H81" s="33">
        <f>G81/'Input Page'!$E$6</f>
        <v>0</v>
      </c>
      <c r="I81" s="131">
        <v>0</v>
      </c>
    </row>
    <row r="82" spans="3:9" ht="12" customHeight="1" x14ac:dyDescent="0.3">
      <c r="C82" s="130" t="str">
        <f>'Input Page'!C33:D33</f>
        <v>Establishment Costs</v>
      </c>
      <c r="D82" s="35">
        <f>'Input Page'!E33</f>
        <v>0</v>
      </c>
      <c r="E82" s="35" t="str">
        <f>'Input Page'!F33</f>
        <v>acre</v>
      </c>
      <c r="F82" s="33">
        <f>'Input Page'!G33</f>
        <v>0</v>
      </c>
      <c r="G82" s="33">
        <f t="shared" si="4"/>
        <v>0</v>
      </c>
      <c r="H82" s="33">
        <f>G82/'Input Page'!$E$6</f>
        <v>0</v>
      </c>
      <c r="I82" s="131">
        <v>0</v>
      </c>
    </row>
    <row r="83" spans="3:9" ht="12" customHeight="1" x14ac:dyDescent="0.3">
      <c r="C83" s="130" t="str">
        <f>'Input Page'!C34:D34</f>
        <v>Establishment Costs</v>
      </c>
      <c r="D83" s="35">
        <f>'Input Page'!E34</f>
        <v>0</v>
      </c>
      <c r="E83" s="35" t="str">
        <f>'Input Page'!F34</f>
        <v>acre</v>
      </c>
      <c r="F83" s="33">
        <f>'Input Page'!G34</f>
        <v>0</v>
      </c>
      <c r="G83" s="33">
        <f t="shared" si="4"/>
        <v>0</v>
      </c>
      <c r="H83" s="33">
        <f>G83/'Input Page'!$E$6</f>
        <v>0</v>
      </c>
      <c r="I83" s="131">
        <v>0</v>
      </c>
    </row>
    <row r="84" spans="3:9" ht="12" customHeight="1" x14ac:dyDescent="0.3">
      <c r="C84" s="130" t="str">
        <f>'Input Page'!C35:D35</f>
        <v>Establishment Costs</v>
      </c>
      <c r="D84" s="35">
        <f>'Input Page'!E35</f>
        <v>0</v>
      </c>
      <c r="E84" s="35" t="str">
        <f>'Input Page'!F35</f>
        <v>acre</v>
      </c>
      <c r="F84" s="33">
        <f>'Input Page'!G35</f>
        <v>0</v>
      </c>
      <c r="G84" s="33">
        <f t="shared" si="4"/>
        <v>0</v>
      </c>
      <c r="H84" s="33">
        <f>G84/'Input Page'!$E$6</f>
        <v>0</v>
      </c>
      <c r="I84" s="131">
        <v>0</v>
      </c>
    </row>
    <row r="85" spans="3:9" ht="12" customHeight="1" x14ac:dyDescent="0.3">
      <c r="C85" s="130" t="str">
        <f>'Input Page'!C36:D36</f>
        <v>Establishment Costs</v>
      </c>
      <c r="D85" s="35">
        <f>'Input Page'!E36</f>
        <v>0</v>
      </c>
      <c r="E85" s="35" t="str">
        <f>'Input Page'!F36</f>
        <v>acre</v>
      </c>
      <c r="F85" s="33">
        <f>'Input Page'!G36</f>
        <v>0</v>
      </c>
      <c r="G85" s="33">
        <f t="shared" si="4"/>
        <v>0</v>
      </c>
      <c r="H85" s="33">
        <f>G85/'Input Page'!$E$6</f>
        <v>0</v>
      </c>
      <c r="I85" s="131">
        <v>0</v>
      </c>
    </row>
    <row r="86" spans="3:9" ht="12" customHeight="1" x14ac:dyDescent="0.3">
      <c r="C86" s="130" t="str">
        <f>'Input Page'!C37:D37</f>
        <v>Establishment Costs</v>
      </c>
      <c r="D86" s="35">
        <f>'Input Page'!E37</f>
        <v>0</v>
      </c>
      <c r="E86" s="35" t="str">
        <f>'Input Page'!F37</f>
        <v>acre</v>
      </c>
      <c r="F86" s="33">
        <f>'Input Page'!G37</f>
        <v>0</v>
      </c>
      <c r="G86" s="33">
        <f t="shared" si="4"/>
        <v>0</v>
      </c>
      <c r="H86" s="33">
        <f>G86/'Input Page'!$E$6</f>
        <v>0</v>
      </c>
      <c r="I86" s="131">
        <v>0</v>
      </c>
    </row>
    <row r="87" spans="3:9" ht="12" customHeight="1" x14ac:dyDescent="0.3">
      <c r="C87" s="130" t="str">
        <f>'Input Page'!C38:D38</f>
        <v xml:space="preserve">Seed </v>
      </c>
      <c r="D87" s="35">
        <f>'Input Page'!E38</f>
        <v>1</v>
      </c>
      <c r="E87" s="35" t="str">
        <f>'Input Page'!F38</f>
        <v>acre</v>
      </c>
      <c r="F87" s="33">
        <f>'Input Page'!G38</f>
        <v>0</v>
      </c>
      <c r="G87" s="33">
        <f t="shared" si="4"/>
        <v>0</v>
      </c>
      <c r="H87" s="33">
        <f>G87/'Input Page'!$E$6</f>
        <v>0</v>
      </c>
      <c r="I87" s="131">
        <v>0</v>
      </c>
    </row>
    <row r="88" spans="3:9" ht="12" customHeight="1" x14ac:dyDescent="0.3">
      <c r="C88" s="130" t="str">
        <f>'Input Page'!C39:D39</f>
        <v>"Starter" Fertilizer</v>
      </c>
      <c r="D88" s="35">
        <f>'Input Page'!E39</f>
        <v>1</v>
      </c>
      <c r="E88" s="35" t="str">
        <f>'Input Page'!F39</f>
        <v>acre</v>
      </c>
      <c r="F88" s="33">
        <f>'Input Page'!G39</f>
        <v>0</v>
      </c>
      <c r="G88" s="33">
        <f t="shared" ref="G88:G89" si="5">D88*F88</f>
        <v>0</v>
      </c>
      <c r="H88" s="33">
        <f>G88/'Input Page'!$E$6</f>
        <v>0</v>
      </c>
      <c r="I88" s="131">
        <v>0</v>
      </c>
    </row>
    <row r="89" spans="3:9" ht="12" customHeight="1" x14ac:dyDescent="0.3">
      <c r="C89" s="168" t="str">
        <f>'Input Page'!C40:D40</f>
        <v>Other</v>
      </c>
      <c r="D89" s="45">
        <f>'Input Page'!E40</f>
        <v>1</v>
      </c>
      <c r="E89" s="45" t="str">
        <f>'Input Page'!F40</f>
        <v>acre</v>
      </c>
      <c r="F89" s="46">
        <f>'Input Page'!G40</f>
        <v>0</v>
      </c>
      <c r="G89" s="46">
        <f t="shared" si="5"/>
        <v>0</v>
      </c>
      <c r="H89" s="110">
        <f>G89/'Input Page'!$E$6</f>
        <v>0</v>
      </c>
      <c r="I89" s="131">
        <v>0</v>
      </c>
    </row>
    <row r="90" spans="3:9" ht="12" customHeight="1" x14ac:dyDescent="0.3">
      <c r="C90" s="130" t="s">
        <v>95</v>
      </c>
      <c r="D90" s="35"/>
      <c r="E90" s="35"/>
      <c r="F90" s="33"/>
      <c r="G90" s="33">
        <f>SUM(G79:G89)</f>
        <v>0</v>
      </c>
      <c r="H90" s="33">
        <f t="shared" ref="H90:I90" si="6">SUM(H79:H89)</f>
        <v>0</v>
      </c>
      <c r="I90" s="33">
        <f t="shared" si="6"/>
        <v>0</v>
      </c>
    </row>
    <row r="91" spans="3:9" ht="12" customHeight="1" x14ac:dyDescent="0.3">
      <c r="C91" s="130" t="s">
        <v>211</v>
      </c>
      <c r="D91" s="35"/>
      <c r="E91" s="35"/>
      <c r="F91" s="35">
        <f>'Input Page'!$G$41</f>
        <v>5</v>
      </c>
      <c r="G91" s="33"/>
      <c r="H91" s="33"/>
      <c r="I91" s="132">
        <v>1</v>
      </c>
    </row>
    <row r="92" spans="3:9" ht="12" customHeight="1" x14ac:dyDescent="0.3">
      <c r="C92" s="130" t="s">
        <v>218</v>
      </c>
      <c r="D92" s="35"/>
      <c r="E92" s="35"/>
      <c r="G92" s="33">
        <f>G90/$F$91</f>
        <v>0</v>
      </c>
      <c r="H92" s="33">
        <f>H90/$F$91</f>
        <v>0</v>
      </c>
      <c r="I92" s="33">
        <f>I90/I91</f>
        <v>0</v>
      </c>
    </row>
    <row r="93" spans="3:9" ht="12" customHeight="1" x14ac:dyDescent="0.3">
      <c r="C93" s="31"/>
      <c r="D93" s="34"/>
      <c r="E93" s="47"/>
      <c r="F93" s="34"/>
      <c r="G93" s="34"/>
      <c r="H93" s="34"/>
      <c r="I93" s="34"/>
    </row>
    <row r="94" spans="3:9" ht="12" customHeight="1" x14ac:dyDescent="0.3">
      <c r="C94" s="43" t="s">
        <v>5</v>
      </c>
      <c r="D94" s="31"/>
      <c r="E94" s="31"/>
      <c r="F94" s="31"/>
      <c r="G94" s="31"/>
      <c r="H94" s="31"/>
      <c r="I94" s="31"/>
    </row>
    <row r="95" spans="3:9" ht="12" customHeight="1" x14ac:dyDescent="0.3">
      <c r="C95" s="130" t="str">
        <f>'Input Page'!C47:D47</f>
        <v>Vertical Tillage Machine</v>
      </c>
      <c r="D95" s="35">
        <f>'Input Page'!E47</f>
        <v>1</v>
      </c>
      <c r="E95" s="35" t="str">
        <f>'Input Page'!F47</f>
        <v>acre</v>
      </c>
      <c r="F95" s="33">
        <f>'Input Page'!G47</f>
        <v>30</v>
      </c>
      <c r="G95" s="33">
        <f>D95*F95</f>
        <v>30</v>
      </c>
      <c r="H95" s="33">
        <f>G95/'Input Page'!$E$6</f>
        <v>8.5034013605442174E-2</v>
      </c>
      <c r="I95" s="131">
        <v>0</v>
      </c>
    </row>
    <row r="96" spans="3:9" ht="12" customHeight="1" x14ac:dyDescent="0.3">
      <c r="C96" s="130" t="str">
        <f>'Input Page'!C48:D48</f>
        <v>Other</v>
      </c>
      <c r="D96" s="35">
        <f>'Input Page'!E48</f>
        <v>0</v>
      </c>
      <c r="E96" s="35" t="str">
        <f>'Input Page'!F48</f>
        <v>acre</v>
      </c>
      <c r="F96" s="33">
        <f>'Input Page'!G48</f>
        <v>0</v>
      </c>
      <c r="G96" s="33">
        <f t="shared" ref="G96:G99" si="7">D96*F96</f>
        <v>0</v>
      </c>
      <c r="H96" s="33">
        <f>G96/'Input Page'!$E$6</f>
        <v>0</v>
      </c>
      <c r="I96" s="131">
        <v>0</v>
      </c>
    </row>
    <row r="97" spans="3:9" ht="12" customHeight="1" x14ac:dyDescent="0.3">
      <c r="C97" s="130" t="str">
        <f>'Input Page'!C49:D49</f>
        <v>Bedding</v>
      </c>
      <c r="D97" s="35">
        <f>'Input Page'!E49</f>
        <v>1</v>
      </c>
      <c r="E97" s="35" t="str">
        <f>'Input Page'!F49</f>
        <v>acre</v>
      </c>
      <c r="F97" s="33">
        <f>'Input Page'!G49</f>
        <v>16</v>
      </c>
      <c r="G97" s="33">
        <f t="shared" si="7"/>
        <v>16</v>
      </c>
      <c r="H97" s="33">
        <f>G97/'Input Page'!$E$6</f>
        <v>4.5351473922902494E-2</v>
      </c>
      <c r="I97" s="131">
        <v>0</v>
      </c>
    </row>
    <row r="98" spans="3:9" ht="12" customHeight="1" x14ac:dyDescent="0.3">
      <c r="C98" s="130" t="str">
        <f>'Input Page'!C50:D50</f>
        <v>Other</v>
      </c>
      <c r="D98" s="35">
        <f>'Input Page'!E50</f>
        <v>0</v>
      </c>
      <c r="E98" s="35" t="str">
        <f>'Input Page'!F50</f>
        <v>acre</v>
      </c>
      <c r="F98" s="33">
        <f>'Input Page'!G50</f>
        <v>0</v>
      </c>
      <c r="G98" s="33">
        <f t="shared" si="7"/>
        <v>0</v>
      </c>
      <c r="H98" s="33">
        <f>G98/'Input Page'!$E$6</f>
        <v>0</v>
      </c>
      <c r="I98" s="131">
        <v>0</v>
      </c>
    </row>
    <row r="99" spans="3:9" ht="12" customHeight="1" x14ac:dyDescent="0.3">
      <c r="C99" s="168" t="str">
        <f>'Input Page'!C51:D51</f>
        <v>Other</v>
      </c>
      <c r="D99" s="45">
        <f>'Input Page'!E51</f>
        <v>0</v>
      </c>
      <c r="E99" s="45" t="str">
        <f>'Input Page'!F51</f>
        <v>acre</v>
      </c>
      <c r="F99" s="46">
        <f>'Input Page'!G51</f>
        <v>0</v>
      </c>
      <c r="G99" s="46">
        <f t="shared" si="7"/>
        <v>0</v>
      </c>
      <c r="H99" s="46">
        <f>G99/'Input Page'!$E$6</f>
        <v>0</v>
      </c>
      <c r="I99" s="131">
        <v>0</v>
      </c>
    </row>
    <row r="100" spans="3:9" ht="12" customHeight="1" x14ac:dyDescent="0.3">
      <c r="C100" s="130" t="s">
        <v>95</v>
      </c>
      <c r="D100" s="31"/>
      <c r="E100" s="31"/>
      <c r="F100" s="33"/>
      <c r="G100" s="33">
        <f>SUM(G95:G99)</f>
        <v>46</v>
      </c>
      <c r="H100" s="33">
        <f>SUM(H95:H99)</f>
        <v>0.13038548752834467</v>
      </c>
      <c r="I100" s="33">
        <f>SUM(I95:I99)</f>
        <v>0</v>
      </c>
    </row>
    <row r="101" spans="3:9" ht="12" customHeight="1" x14ac:dyDescent="0.3">
      <c r="C101" s="44"/>
      <c r="D101" s="31"/>
      <c r="E101" s="31"/>
      <c r="F101" s="33"/>
      <c r="G101" s="33"/>
      <c r="H101" s="33"/>
      <c r="I101" s="33"/>
    </row>
    <row r="102" spans="3:9" ht="12" customHeight="1" x14ac:dyDescent="0.3">
      <c r="C102" s="43" t="s">
        <v>48</v>
      </c>
      <c r="D102" s="31"/>
      <c r="E102" s="31"/>
      <c r="F102" s="33"/>
      <c r="G102" s="33"/>
      <c r="H102" s="33"/>
      <c r="I102" s="33"/>
    </row>
    <row r="103" spans="3:9" ht="12" customHeight="1" x14ac:dyDescent="0.3">
      <c r="C103" s="130" t="s">
        <v>49</v>
      </c>
      <c r="D103" s="35">
        <f>'Input Page'!E57</f>
        <v>16</v>
      </c>
      <c r="E103" s="35" t="str">
        <f>'Input Page'!F57</f>
        <v>Units</v>
      </c>
      <c r="F103" s="32">
        <f>'Input Page'!G57</f>
        <v>5</v>
      </c>
      <c r="G103" s="33">
        <f>D103*F103</f>
        <v>80</v>
      </c>
      <c r="H103" s="33">
        <f>G103/'Input Page'!$E$6</f>
        <v>0.22675736961451246</v>
      </c>
      <c r="I103" s="131">
        <v>0</v>
      </c>
    </row>
    <row r="104" spans="3:9" ht="12" customHeight="1" x14ac:dyDescent="0.3">
      <c r="C104" s="169" t="str">
        <f>'Input Page'!D58</f>
        <v>Other</v>
      </c>
      <c r="D104" s="35">
        <f>'Input Page'!E58</f>
        <v>0</v>
      </c>
      <c r="E104" s="35" t="str">
        <f>'Input Page'!F58</f>
        <v>acres</v>
      </c>
      <c r="F104" s="32">
        <f>'Input Page'!G58</f>
        <v>0</v>
      </c>
      <c r="G104" s="33">
        <f t="shared" ref="G104:G106" si="8">D104*F104</f>
        <v>0</v>
      </c>
      <c r="H104" s="33">
        <f>G104/'Input Page'!$E$6</f>
        <v>0</v>
      </c>
      <c r="I104" s="131">
        <v>0</v>
      </c>
    </row>
    <row r="105" spans="3:9" ht="12" customHeight="1" x14ac:dyDescent="0.3">
      <c r="C105" s="130" t="s">
        <v>49</v>
      </c>
      <c r="D105" s="35">
        <f>'Input Page'!E59</f>
        <v>12</v>
      </c>
      <c r="E105" s="35" t="str">
        <f>'Input Page'!F59</f>
        <v>Units</v>
      </c>
      <c r="F105" s="32">
        <f>'Input Page'!G59</f>
        <v>17</v>
      </c>
      <c r="G105" s="33">
        <f t="shared" si="8"/>
        <v>204</v>
      </c>
      <c r="H105" s="33">
        <f>G105/'Input Page'!$E$6</f>
        <v>0.57823129251700678</v>
      </c>
      <c r="I105" s="131">
        <v>0</v>
      </c>
    </row>
    <row r="106" spans="3:9" ht="12" customHeight="1" x14ac:dyDescent="0.3">
      <c r="C106" s="170" t="str">
        <f>'Input Page'!D60</f>
        <v>Planter</v>
      </c>
      <c r="D106" s="45">
        <f>'Input Page'!E60</f>
        <v>1</v>
      </c>
      <c r="E106" s="45" t="str">
        <f>'Input Page'!F60</f>
        <v>acres</v>
      </c>
      <c r="F106" s="49">
        <f>'Input Page'!G60</f>
        <v>63</v>
      </c>
      <c r="G106" s="46">
        <f t="shared" si="8"/>
        <v>63</v>
      </c>
      <c r="H106" s="46">
        <f>G106/'Input Page'!$E$6</f>
        <v>0.17857142857142858</v>
      </c>
      <c r="I106" s="131">
        <v>0</v>
      </c>
    </row>
    <row r="107" spans="3:9" ht="12" customHeight="1" x14ac:dyDescent="0.3">
      <c r="C107" s="130" t="s">
        <v>95</v>
      </c>
      <c r="D107" s="47"/>
      <c r="E107" s="47"/>
      <c r="F107" s="33"/>
      <c r="G107" s="33">
        <f>SUM(G103:G106)</f>
        <v>347</v>
      </c>
      <c r="H107" s="33">
        <f>SUM(H103:H106)</f>
        <v>0.98356009070294781</v>
      </c>
      <c r="I107" s="33">
        <f>SUM(I103:I106)</f>
        <v>0</v>
      </c>
    </row>
    <row r="108" spans="3:9" ht="12" customHeight="1" x14ac:dyDescent="0.3">
      <c r="C108" s="44"/>
      <c r="D108" s="47"/>
      <c r="E108" s="47"/>
      <c r="F108" s="33"/>
      <c r="G108" s="33"/>
      <c r="H108" s="33"/>
      <c r="I108" s="33"/>
    </row>
    <row r="109" spans="3:9" ht="12" customHeight="1" x14ac:dyDescent="0.3">
      <c r="C109" s="48" t="s">
        <v>97</v>
      </c>
      <c r="D109" s="47"/>
      <c r="E109" s="47"/>
      <c r="F109" s="33"/>
      <c r="G109" s="33"/>
      <c r="H109" s="33"/>
      <c r="I109" s="33"/>
    </row>
    <row r="110" spans="3:9" ht="12" customHeight="1" x14ac:dyDescent="0.3">
      <c r="C110" s="130" t="str">
        <f>'Input Page'!C66:D66</f>
        <v>Cultivate</v>
      </c>
      <c r="D110" s="35">
        <f>'Input Page'!E66</f>
        <v>1</v>
      </c>
      <c r="E110" s="35" t="str">
        <f>'Input Page'!F66</f>
        <v>acres</v>
      </c>
      <c r="F110" s="32">
        <f>'Input Page'!G66</f>
        <v>15</v>
      </c>
      <c r="G110" s="33">
        <f t="shared" ref="G110:G114" si="9">D110*F110</f>
        <v>15</v>
      </c>
      <c r="H110" s="33">
        <f>G110/'Input Page'!$E$6</f>
        <v>4.2517006802721087E-2</v>
      </c>
      <c r="I110" s="131">
        <v>0</v>
      </c>
    </row>
    <row r="111" spans="3:9" ht="12" customHeight="1" x14ac:dyDescent="0.3">
      <c r="C111" s="130" t="str">
        <f>'Input Page'!C67:D67</f>
        <v>Tillage</v>
      </c>
      <c r="D111" s="35">
        <f>'Input Page'!E67</f>
        <v>0</v>
      </c>
      <c r="E111" s="35" t="str">
        <f>'Input Page'!F67</f>
        <v>acres</v>
      </c>
      <c r="F111" s="32">
        <f>'Input Page'!G67</f>
        <v>0</v>
      </c>
      <c r="G111" s="33">
        <f t="shared" si="9"/>
        <v>0</v>
      </c>
      <c r="H111" s="33">
        <f>G111/'Input Page'!$E$6</f>
        <v>0</v>
      </c>
      <c r="I111" s="131">
        <v>0</v>
      </c>
    </row>
    <row r="112" spans="3:9" ht="12" customHeight="1" x14ac:dyDescent="0.3">
      <c r="C112" s="130" t="str">
        <f>'Input Page'!C68:D68</f>
        <v>Tillage</v>
      </c>
      <c r="D112" s="35">
        <f>'Input Page'!E68</f>
        <v>0</v>
      </c>
      <c r="E112" s="35" t="str">
        <f>'Input Page'!F68</f>
        <v>acres</v>
      </c>
      <c r="F112" s="32">
        <f>'Input Page'!G68</f>
        <v>0</v>
      </c>
      <c r="G112" s="33">
        <f t="shared" si="9"/>
        <v>0</v>
      </c>
      <c r="H112" s="33">
        <f>G112/'Input Page'!$E$6</f>
        <v>0</v>
      </c>
      <c r="I112" s="131">
        <v>0</v>
      </c>
    </row>
    <row r="113" spans="3:9" ht="12" customHeight="1" x14ac:dyDescent="0.3">
      <c r="C113" s="130" t="str">
        <f>'Input Page'!C69:D69</f>
        <v>Tillage</v>
      </c>
      <c r="D113" s="35">
        <f>'Input Page'!E69</f>
        <v>0</v>
      </c>
      <c r="E113" s="35" t="str">
        <f>'Input Page'!F69</f>
        <v>acres</v>
      </c>
      <c r="F113" s="32">
        <f>'Input Page'!G69</f>
        <v>0</v>
      </c>
      <c r="G113" s="33">
        <f t="shared" si="9"/>
        <v>0</v>
      </c>
      <c r="H113" s="33">
        <f>G113/'Input Page'!$E$6</f>
        <v>0</v>
      </c>
      <c r="I113" s="131">
        <v>0</v>
      </c>
    </row>
    <row r="114" spans="3:9" ht="12" customHeight="1" x14ac:dyDescent="0.3">
      <c r="C114" s="168" t="str">
        <f>'Input Page'!C70:D70</f>
        <v>Tillage</v>
      </c>
      <c r="D114" s="45">
        <f>'Input Page'!E70</f>
        <v>0</v>
      </c>
      <c r="E114" s="45" t="str">
        <f>'Input Page'!F70</f>
        <v>acres</v>
      </c>
      <c r="F114" s="49">
        <f>'Input Page'!G70</f>
        <v>0</v>
      </c>
      <c r="G114" s="46">
        <f t="shared" si="9"/>
        <v>0</v>
      </c>
      <c r="H114" s="110">
        <f>G114/'Input Page'!$E$6</f>
        <v>0</v>
      </c>
      <c r="I114" s="131">
        <v>0</v>
      </c>
    </row>
    <row r="115" spans="3:9" ht="12" customHeight="1" x14ac:dyDescent="0.3">
      <c r="C115" s="130" t="s">
        <v>95</v>
      </c>
      <c r="D115" s="47"/>
      <c r="E115" s="47"/>
      <c r="F115" s="33"/>
      <c r="G115" s="33">
        <f t="shared" ref="G115:I115" si="10">SUM(G110:G114)</f>
        <v>15</v>
      </c>
      <c r="H115" s="33">
        <f t="shared" si="10"/>
        <v>4.2517006802721087E-2</v>
      </c>
      <c r="I115" s="33">
        <f t="shared" si="10"/>
        <v>0</v>
      </c>
    </row>
    <row r="116" spans="3:9" ht="12" customHeight="1" x14ac:dyDescent="0.3">
      <c r="C116" s="44"/>
      <c r="D116" s="47"/>
      <c r="E116" s="47"/>
      <c r="F116" s="33"/>
      <c r="G116" s="33"/>
      <c r="H116" s="33"/>
      <c r="I116" s="33"/>
    </row>
    <row r="117" spans="3:9" ht="12" customHeight="1" x14ac:dyDescent="0.3">
      <c r="C117" s="43" t="s">
        <v>50</v>
      </c>
      <c r="D117" s="47"/>
      <c r="E117" s="47"/>
      <c r="F117" s="33"/>
      <c r="G117" s="33"/>
      <c r="H117" s="33"/>
      <c r="I117" s="33"/>
    </row>
    <row r="118" spans="3:9" ht="12" customHeight="1" x14ac:dyDescent="0.3">
      <c r="C118" s="130" t="s">
        <v>197</v>
      </c>
      <c r="D118" s="47">
        <v>1</v>
      </c>
      <c r="E118" s="47" t="s">
        <v>94</v>
      </c>
      <c r="F118" s="33">
        <f>'Input Page'!H76</f>
        <v>50</v>
      </c>
      <c r="G118" s="33">
        <f t="shared" ref="G118:G123" si="11">D118*F118</f>
        <v>50</v>
      </c>
      <c r="H118" s="33">
        <f>G118/'Input Page'!$E$6</f>
        <v>0.14172335600907029</v>
      </c>
      <c r="I118" s="131">
        <v>0</v>
      </c>
    </row>
    <row r="119" spans="3:9" ht="12" customHeight="1" x14ac:dyDescent="0.3">
      <c r="C119" s="130" t="s">
        <v>223</v>
      </c>
      <c r="D119" s="47">
        <v>1</v>
      </c>
      <c r="E119" s="47" t="s">
        <v>94</v>
      </c>
      <c r="F119" s="33">
        <f>'Input Page'!H77</f>
        <v>0</v>
      </c>
      <c r="G119" s="33">
        <f t="shared" si="11"/>
        <v>0</v>
      </c>
      <c r="H119" s="33">
        <f>G119/'Input Page'!$E$6</f>
        <v>0</v>
      </c>
      <c r="I119" s="131">
        <v>0</v>
      </c>
    </row>
    <row r="120" spans="3:9" ht="12" customHeight="1" x14ac:dyDescent="0.3">
      <c r="C120" s="130" t="s">
        <v>92</v>
      </c>
      <c r="D120" s="47">
        <v>1</v>
      </c>
      <c r="E120" s="47" t="s">
        <v>94</v>
      </c>
      <c r="F120" s="33">
        <f>'Input Page'!H78</f>
        <v>95</v>
      </c>
      <c r="G120" s="33">
        <f t="shared" si="11"/>
        <v>95</v>
      </c>
      <c r="H120" s="33">
        <f>G120/'Input Page'!$E$6</f>
        <v>0.26927437641723356</v>
      </c>
      <c r="I120" s="131">
        <v>0</v>
      </c>
    </row>
    <row r="121" spans="3:9" ht="12" customHeight="1" x14ac:dyDescent="0.3">
      <c r="C121" s="130" t="s">
        <v>93</v>
      </c>
      <c r="D121" s="47">
        <v>1</v>
      </c>
      <c r="E121" s="47" t="s">
        <v>94</v>
      </c>
      <c r="F121" s="33">
        <f>'Input Page'!H79</f>
        <v>32</v>
      </c>
      <c r="G121" s="33">
        <f t="shared" si="11"/>
        <v>32</v>
      </c>
      <c r="H121" s="33">
        <f>G121/'Input Page'!$E$6</f>
        <v>9.0702947845804988E-2</v>
      </c>
      <c r="I121" s="131">
        <v>0</v>
      </c>
    </row>
    <row r="122" spans="3:9" ht="12" customHeight="1" x14ac:dyDescent="0.3">
      <c r="C122" s="130" t="s">
        <v>195</v>
      </c>
      <c r="D122" s="47">
        <v>1</v>
      </c>
      <c r="E122" s="47" t="s">
        <v>94</v>
      </c>
      <c r="F122" s="33">
        <f>'Input Page'!H80</f>
        <v>15</v>
      </c>
      <c r="G122" s="33">
        <f t="shared" si="11"/>
        <v>15</v>
      </c>
      <c r="H122" s="33">
        <f>G122/'Input Page'!$E$6</f>
        <v>4.2517006802721087E-2</v>
      </c>
      <c r="I122" s="131">
        <v>0</v>
      </c>
    </row>
    <row r="123" spans="3:9" ht="12" customHeight="1" x14ac:dyDescent="0.3">
      <c r="C123" s="168" t="s">
        <v>52</v>
      </c>
      <c r="D123" s="42">
        <v>1</v>
      </c>
      <c r="E123" s="42" t="s">
        <v>94</v>
      </c>
      <c r="F123" s="46">
        <f>'Input Page'!H81</f>
        <v>760</v>
      </c>
      <c r="G123" s="46">
        <f t="shared" si="11"/>
        <v>760</v>
      </c>
      <c r="H123" s="110">
        <f>G123/'Input Page'!$E$6</f>
        <v>2.1541950113378685</v>
      </c>
      <c r="I123" s="131">
        <v>0</v>
      </c>
    </row>
    <row r="124" spans="3:9" ht="12" customHeight="1" x14ac:dyDescent="0.3">
      <c r="C124" s="130" t="s">
        <v>95</v>
      </c>
      <c r="D124" s="47"/>
      <c r="E124" s="47"/>
      <c r="F124" s="33"/>
      <c r="G124" s="33">
        <f>SUM(G118:G123)</f>
        <v>952</v>
      </c>
      <c r="H124" s="33">
        <f>SUM(H118:H123)</f>
        <v>2.6984126984126986</v>
      </c>
      <c r="I124" s="33">
        <f>SUM(I118:I123)</f>
        <v>0</v>
      </c>
    </row>
    <row r="125" spans="3:9" ht="12" customHeight="1" x14ac:dyDescent="0.3">
      <c r="C125" s="44"/>
      <c r="D125" s="47"/>
      <c r="E125" s="47"/>
      <c r="F125" s="33"/>
      <c r="G125" s="33"/>
      <c r="H125" s="33"/>
      <c r="I125" s="33"/>
    </row>
    <row r="126" spans="3:9" ht="12" customHeight="1" x14ac:dyDescent="0.3">
      <c r="C126" s="48" t="s">
        <v>54</v>
      </c>
      <c r="D126" s="47"/>
      <c r="E126" s="47"/>
      <c r="F126" s="33"/>
      <c r="G126" s="33"/>
      <c r="H126" s="33"/>
      <c r="I126" s="33"/>
    </row>
    <row r="127" spans="3:9" ht="12" customHeight="1" x14ac:dyDescent="0.3">
      <c r="C127" s="130" t="str">
        <f>'Input Page'!C89:D89</f>
        <v>Other</v>
      </c>
      <c r="D127" s="35">
        <f>'Input Page'!E89</f>
        <v>1</v>
      </c>
      <c r="E127" s="35" t="str">
        <f>'Input Page'!F89</f>
        <v>acres</v>
      </c>
      <c r="F127" s="32">
        <f>'Input Page'!G89</f>
        <v>0</v>
      </c>
      <c r="G127" s="33">
        <f t="shared" ref="G127:G134" si="12">D127*F127</f>
        <v>0</v>
      </c>
      <c r="H127" s="33">
        <f>G127/'Input Page'!$E$6</f>
        <v>0</v>
      </c>
      <c r="I127" s="131">
        <v>0</v>
      </c>
    </row>
    <row r="128" spans="3:9" ht="12" customHeight="1" x14ac:dyDescent="0.3">
      <c r="C128" s="169" t="str">
        <f>'Input Page'!D90</f>
        <v>Fertilizer Application</v>
      </c>
      <c r="D128" s="35">
        <f>'Input Page'!E90</f>
        <v>0</v>
      </c>
      <c r="E128" s="35" t="str">
        <f>'Input Page'!F90</f>
        <v>acres</v>
      </c>
      <c r="F128" s="32">
        <f>'Input Page'!G90</f>
        <v>0</v>
      </c>
      <c r="G128" s="33">
        <f t="shared" si="12"/>
        <v>0</v>
      </c>
      <c r="H128" s="33">
        <f>G128/'Input Page'!$E$6</f>
        <v>0</v>
      </c>
      <c r="I128" s="131">
        <v>0</v>
      </c>
    </row>
    <row r="129" spans="3:9" ht="12" customHeight="1" x14ac:dyDescent="0.3">
      <c r="C129" s="171" t="str">
        <f>'Input Page'!C91:D91</f>
        <v>Fertilizer</v>
      </c>
      <c r="D129" s="35">
        <f>'Input Page'!E91</f>
        <v>1</v>
      </c>
      <c r="E129" s="35" t="str">
        <f>'Input Page'!F91</f>
        <v>acres</v>
      </c>
      <c r="F129" s="32">
        <f>'Input Page'!G91</f>
        <v>418</v>
      </c>
      <c r="G129" s="33">
        <f t="shared" si="12"/>
        <v>418</v>
      </c>
      <c r="H129" s="33">
        <f>G129/'Input Page'!$E$6</f>
        <v>1.1848072562358276</v>
      </c>
      <c r="I129" s="131">
        <v>0</v>
      </c>
    </row>
    <row r="130" spans="3:9" ht="12" customHeight="1" x14ac:dyDescent="0.3">
      <c r="C130" s="172" t="str">
        <f>'Input Page'!D92</f>
        <v>Fertilizer Application</v>
      </c>
      <c r="D130" s="35">
        <f>'Input Page'!E92</f>
        <v>1</v>
      </c>
      <c r="E130" s="35" t="str">
        <f>'Input Page'!F92</f>
        <v>acres</v>
      </c>
      <c r="F130" s="32">
        <f>'Input Page'!G92</f>
        <v>8</v>
      </c>
      <c r="G130" s="33">
        <f t="shared" si="12"/>
        <v>8</v>
      </c>
      <c r="H130" s="33">
        <f>G130/'Input Page'!$E$6</f>
        <v>2.2675736961451247E-2</v>
      </c>
      <c r="I130" s="131">
        <v>0</v>
      </c>
    </row>
    <row r="131" spans="3:9" ht="12" customHeight="1" x14ac:dyDescent="0.3">
      <c r="C131" s="171" t="str">
        <f>'Input Page'!C93:D93</f>
        <v>Fertilizer</v>
      </c>
      <c r="D131" s="35">
        <f>'Input Page'!E93</f>
        <v>0</v>
      </c>
      <c r="E131" s="35" t="str">
        <f>'Input Page'!F93</f>
        <v>acres</v>
      </c>
      <c r="F131" s="32">
        <f>'Input Page'!G93</f>
        <v>0</v>
      </c>
      <c r="G131" s="33">
        <f t="shared" si="12"/>
        <v>0</v>
      </c>
      <c r="H131" s="33">
        <f>G131/'Input Page'!$E$6</f>
        <v>0</v>
      </c>
      <c r="I131" s="131">
        <v>0</v>
      </c>
    </row>
    <row r="132" spans="3:9" ht="12" customHeight="1" x14ac:dyDescent="0.3">
      <c r="C132" s="172" t="str">
        <f>'Input Page'!D94</f>
        <v>Fertilizer Application</v>
      </c>
      <c r="D132" s="35">
        <f>'Input Page'!E94</f>
        <v>1</v>
      </c>
      <c r="E132" s="35" t="str">
        <f>'Input Page'!F94</f>
        <v>acres</v>
      </c>
      <c r="F132" s="32">
        <f>'Input Page'!G94</f>
        <v>7</v>
      </c>
      <c r="G132" s="33">
        <f t="shared" si="12"/>
        <v>7</v>
      </c>
      <c r="H132" s="33">
        <f>G132/'Input Page'!$E$6</f>
        <v>1.984126984126984E-2</v>
      </c>
      <c r="I132" s="131">
        <v>0</v>
      </c>
    </row>
    <row r="133" spans="3:9" ht="12" customHeight="1" x14ac:dyDescent="0.3">
      <c r="C133" s="130" t="str">
        <f>'Input Page'!C95:D95</f>
        <v>Fertilizer</v>
      </c>
      <c r="D133" s="35">
        <f>'Input Page'!E95</f>
        <v>0</v>
      </c>
      <c r="E133" s="35" t="str">
        <f>'Input Page'!F95</f>
        <v>acres</v>
      </c>
      <c r="F133" s="32">
        <f>'Input Page'!G95</f>
        <v>0</v>
      </c>
      <c r="G133" s="33">
        <f t="shared" si="12"/>
        <v>0</v>
      </c>
      <c r="H133" s="33">
        <f>G133/'Input Page'!$E$6</f>
        <v>0</v>
      </c>
      <c r="I133" s="131">
        <v>0</v>
      </c>
    </row>
    <row r="134" spans="3:9" ht="12" customHeight="1" x14ac:dyDescent="0.3">
      <c r="C134" s="170" t="str">
        <f>'Input Page'!D96</f>
        <v>Fertilizer Application</v>
      </c>
      <c r="D134" s="45">
        <f>'Input Page'!E96</f>
        <v>0</v>
      </c>
      <c r="E134" s="45" t="str">
        <f>'Input Page'!F96</f>
        <v>acres</v>
      </c>
      <c r="F134" s="49">
        <f>'Input Page'!G96</f>
        <v>0</v>
      </c>
      <c r="G134" s="46">
        <f t="shared" si="12"/>
        <v>0</v>
      </c>
      <c r="H134" s="46">
        <f>G134/'Input Page'!$E$6</f>
        <v>0</v>
      </c>
      <c r="I134" s="131">
        <v>0</v>
      </c>
    </row>
    <row r="135" spans="3:9" ht="12" customHeight="1" x14ac:dyDescent="0.3">
      <c r="C135" s="130" t="s">
        <v>95</v>
      </c>
      <c r="D135" s="31"/>
      <c r="E135" s="31"/>
      <c r="F135" s="31"/>
      <c r="G135" s="33">
        <f>SUM(G127:G134)</f>
        <v>433</v>
      </c>
      <c r="H135" s="33">
        <f>SUM(H127:H134)</f>
        <v>1.2273242630385486</v>
      </c>
      <c r="I135" s="33">
        <f>SUM(I127:I134)</f>
        <v>0</v>
      </c>
    </row>
    <row r="136" spans="3:9" ht="12" customHeight="1" x14ac:dyDescent="0.3">
      <c r="C136" s="44"/>
      <c r="D136" s="31"/>
      <c r="E136" s="31"/>
      <c r="F136" s="31"/>
      <c r="G136" s="33"/>
      <c r="H136" s="33"/>
      <c r="I136" s="33"/>
    </row>
    <row r="137" spans="3:9" ht="12" customHeight="1" x14ac:dyDescent="0.3">
      <c r="C137" s="43" t="s">
        <v>79</v>
      </c>
      <c r="D137" s="31"/>
      <c r="E137" s="31"/>
      <c r="F137" s="31"/>
      <c r="G137" s="31"/>
      <c r="H137" s="31"/>
      <c r="I137" s="31"/>
    </row>
    <row r="138" spans="3:9" ht="12" customHeight="1" x14ac:dyDescent="0.3">
      <c r="C138" s="130" t="str">
        <f>'Input Page'!C102:D102</f>
        <v>Herbicide</v>
      </c>
      <c r="D138" s="35">
        <f>'Input Page'!E102</f>
        <v>1</v>
      </c>
      <c r="E138" s="35" t="str">
        <f>'Input Page'!F102</f>
        <v>acres</v>
      </c>
      <c r="F138" s="32">
        <f>'Input Page'!G102</f>
        <v>34</v>
      </c>
      <c r="G138" s="33">
        <f t="shared" ref="G138:G145" si="13">D138*F138</f>
        <v>34</v>
      </c>
      <c r="H138" s="33">
        <f>G138/'Input Page'!$E$6</f>
        <v>9.6371882086167801E-2</v>
      </c>
      <c r="I138" s="131">
        <v>0</v>
      </c>
    </row>
    <row r="139" spans="3:9" ht="12" customHeight="1" x14ac:dyDescent="0.3">
      <c r="C139" s="169" t="str">
        <f>'Input Page'!D103</f>
        <v>Chemical Application</v>
      </c>
      <c r="D139" s="35">
        <f>'Input Page'!E103</f>
        <v>1</v>
      </c>
      <c r="E139" s="35" t="str">
        <f>'Input Page'!F103</f>
        <v>acres</v>
      </c>
      <c r="F139" s="32">
        <f>'Input Page'!G103</f>
        <v>9</v>
      </c>
      <c r="G139" s="33">
        <f t="shared" si="13"/>
        <v>9</v>
      </c>
      <c r="H139" s="33">
        <f>G139/'Input Page'!$E$6</f>
        <v>2.5510204081632654E-2</v>
      </c>
      <c r="I139" s="131">
        <v>0</v>
      </c>
    </row>
    <row r="140" spans="3:9" ht="12" customHeight="1" x14ac:dyDescent="0.3">
      <c r="C140" s="171" t="str">
        <f>'Input Page'!C104:D104</f>
        <v>Desicants</v>
      </c>
      <c r="D140" s="35">
        <f>'Input Page'!E104</f>
        <v>1</v>
      </c>
      <c r="E140" s="35" t="str">
        <f>'Input Page'!F104</f>
        <v>acres</v>
      </c>
      <c r="F140" s="32">
        <f>'Input Page'!G104</f>
        <v>28.5</v>
      </c>
      <c r="G140" s="33">
        <f t="shared" si="13"/>
        <v>28.5</v>
      </c>
      <c r="H140" s="33">
        <f>G140/'Input Page'!$E$6</f>
        <v>8.0782312925170061E-2</v>
      </c>
      <c r="I140" s="131">
        <v>0</v>
      </c>
    </row>
    <row r="141" spans="3:9" ht="12" customHeight="1" x14ac:dyDescent="0.3">
      <c r="C141" s="172" t="str">
        <f>'Input Page'!D105</f>
        <v>Chemical Application</v>
      </c>
      <c r="D141" s="35">
        <f>'Input Page'!E105</f>
        <v>1</v>
      </c>
      <c r="E141" s="35" t="str">
        <f>'Input Page'!F105</f>
        <v>acres</v>
      </c>
      <c r="F141" s="32">
        <f>'Input Page'!G105</f>
        <v>9</v>
      </c>
      <c r="G141" s="33">
        <f t="shared" si="13"/>
        <v>9</v>
      </c>
      <c r="H141" s="33">
        <f>G141/'Input Page'!$E$6</f>
        <v>2.5510204081632654E-2</v>
      </c>
      <c r="I141" s="131">
        <v>0</v>
      </c>
    </row>
    <row r="142" spans="3:9" ht="12" customHeight="1" x14ac:dyDescent="0.3">
      <c r="C142" s="171" t="str">
        <f>'Input Page'!C106:D106</f>
        <v>Chemicals</v>
      </c>
      <c r="D142" s="35">
        <f>'Input Page'!E106</f>
        <v>0</v>
      </c>
      <c r="E142" s="35" t="str">
        <f>'Input Page'!F106</f>
        <v>acres</v>
      </c>
      <c r="F142" s="32">
        <f>'Input Page'!G106</f>
        <v>0</v>
      </c>
      <c r="G142" s="33">
        <f t="shared" si="13"/>
        <v>0</v>
      </c>
      <c r="H142" s="33">
        <f>G142/'Input Page'!$E$6</f>
        <v>0</v>
      </c>
      <c r="I142" s="131">
        <v>0</v>
      </c>
    </row>
    <row r="143" spans="3:9" ht="12" customHeight="1" x14ac:dyDescent="0.3">
      <c r="C143" s="172" t="str">
        <f>'Input Page'!D107</f>
        <v>Chemical Application</v>
      </c>
      <c r="D143" s="35">
        <f>'Input Page'!E107</f>
        <v>0</v>
      </c>
      <c r="E143" s="35" t="str">
        <f>'Input Page'!F107</f>
        <v>acres</v>
      </c>
      <c r="F143" s="32">
        <f>'Input Page'!G107</f>
        <v>0</v>
      </c>
      <c r="G143" s="33">
        <f t="shared" si="13"/>
        <v>0</v>
      </c>
      <c r="H143" s="33">
        <f>G143/'Input Page'!$E$6</f>
        <v>0</v>
      </c>
      <c r="I143" s="131">
        <v>0</v>
      </c>
    </row>
    <row r="144" spans="3:9" ht="12" customHeight="1" x14ac:dyDescent="0.3">
      <c r="C144" s="130" t="str">
        <f>'Input Page'!C108:D108</f>
        <v>Chemicals</v>
      </c>
      <c r="D144" s="35">
        <f>'Input Page'!E108</f>
        <v>0</v>
      </c>
      <c r="E144" s="35" t="str">
        <f>'Input Page'!F108</f>
        <v>acres</v>
      </c>
      <c r="F144" s="32">
        <f>'Input Page'!G108</f>
        <v>0</v>
      </c>
      <c r="G144" s="33">
        <f t="shared" si="13"/>
        <v>0</v>
      </c>
      <c r="H144" s="33">
        <f>G144/'Input Page'!$E$6</f>
        <v>0</v>
      </c>
      <c r="I144" s="131">
        <v>0</v>
      </c>
    </row>
    <row r="145" spans="3:9" ht="12" customHeight="1" x14ac:dyDescent="0.3">
      <c r="C145" s="170" t="str">
        <f>'Input Page'!D109</f>
        <v>Chemical Application</v>
      </c>
      <c r="D145" s="45">
        <f>'Input Page'!E109</f>
        <v>0</v>
      </c>
      <c r="E145" s="45" t="str">
        <f>'Input Page'!F109</f>
        <v>acres</v>
      </c>
      <c r="F145" s="49">
        <f>'Input Page'!G109</f>
        <v>0</v>
      </c>
      <c r="G145" s="46">
        <f t="shared" si="13"/>
        <v>0</v>
      </c>
      <c r="H145" s="46">
        <f>G145/'Input Page'!$E$6</f>
        <v>0</v>
      </c>
      <c r="I145" s="131">
        <v>0</v>
      </c>
    </row>
    <row r="146" spans="3:9" ht="12" customHeight="1" x14ac:dyDescent="0.3">
      <c r="C146" s="130" t="s">
        <v>95</v>
      </c>
      <c r="D146" s="31"/>
      <c r="E146" s="31"/>
      <c r="F146" s="31"/>
      <c r="G146" s="33">
        <f>SUM(G138:G145)</f>
        <v>80.5</v>
      </c>
      <c r="H146" s="33">
        <f>SUM(H138:H145)</f>
        <v>0.22817460317460317</v>
      </c>
      <c r="I146" s="33">
        <f>SUM(I138:I145)</f>
        <v>0</v>
      </c>
    </row>
    <row r="147" spans="3:9" ht="12" customHeight="1" x14ac:dyDescent="0.3">
      <c r="C147" s="44"/>
      <c r="D147" s="31"/>
      <c r="E147" s="31"/>
      <c r="F147" s="31"/>
      <c r="G147" s="33"/>
      <c r="H147" s="33"/>
      <c r="I147" s="33"/>
    </row>
    <row r="148" spans="3:9" ht="12" customHeight="1" x14ac:dyDescent="0.3">
      <c r="C148" s="43" t="s">
        <v>240</v>
      </c>
      <c r="D148" s="31"/>
      <c r="E148" s="31"/>
      <c r="F148" s="31"/>
      <c r="G148" s="31"/>
      <c r="H148" s="33"/>
      <c r="I148" s="31"/>
    </row>
    <row r="149" spans="3:9" ht="12" customHeight="1" x14ac:dyDescent="0.3">
      <c r="C149" s="130" t="str">
        <f>'Input Page'!C115:D115</f>
        <v>Chemicals</v>
      </c>
      <c r="D149" s="35">
        <f>'Input Page'!E115</f>
        <v>1</v>
      </c>
      <c r="E149" s="35" t="str">
        <f>'Input Page'!F115</f>
        <v>acres</v>
      </c>
      <c r="F149" s="32">
        <f>'Input Page'!G115</f>
        <v>220</v>
      </c>
      <c r="G149" s="33">
        <f t="shared" ref="G149:G158" si="14">D149*F149</f>
        <v>220</v>
      </c>
      <c r="H149" s="33">
        <f>G149/'Input Page'!$E$6</f>
        <v>0.62358276643990929</v>
      </c>
      <c r="I149" s="131">
        <v>0</v>
      </c>
    </row>
    <row r="150" spans="3:9" ht="12" customHeight="1" x14ac:dyDescent="0.3">
      <c r="C150" s="169" t="str">
        <f>'Input Page'!D116</f>
        <v>Chemical Application</v>
      </c>
      <c r="D150" s="35">
        <f>'Input Page'!E116</f>
        <v>1</v>
      </c>
      <c r="E150" s="35" t="str">
        <f>'Input Page'!F116</f>
        <v>acres</v>
      </c>
      <c r="F150" s="32">
        <f>'Input Page'!G116</f>
        <v>12</v>
      </c>
      <c r="G150" s="33">
        <f t="shared" si="14"/>
        <v>12</v>
      </c>
      <c r="H150" s="33">
        <f>G150/'Input Page'!$E$6</f>
        <v>3.4013605442176867E-2</v>
      </c>
      <c r="I150" s="131">
        <v>0</v>
      </c>
    </row>
    <row r="151" spans="3:9" ht="12" customHeight="1" x14ac:dyDescent="0.3">
      <c r="C151" s="130" t="str">
        <f>'Input Page'!C117:D117</f>
        <v>Chemicals</v>
      </c>
      <c r="D151" s="35">
        <f>'Input Page'!E117</f>
        <v>0</v>
      </c>
      <c r="E151" s="35" t="str">
        <f>'Input Page'!F117</f>
        <v>acres</v>
      </c>
      <c r="F151" s="32">
        <f>'Input Page'!G117</f>
        <v>0</v>
      </c>
      <c r="G151" s="33">
        <f t="shared" si="14"/>
        <v>0</v>
      </c>
      <c r="H151" s="33">
        <f>G151/'Input Page'!$E$6</f>
        <v>0</v>
      </c>
      <c r="I151" s="131">
        <v>0</v>
      </c>
    </row>
    <row r="152" spans="3:9" ht="12" customHeight="1" x14ac:dyDescent="0.3">
      <c r="C152" s="169" t="str">
        <f>'Input Page'!D118</f>
        <v>Chemical Application</v>
      </c>
      <c r="D152" s="35">
        <f>'Input Page'!E118</f>
        <v>0</v>
      </c>
      <c r="E152" s="35" t="str">
        <f>'Input Page'!F118</f>
        <v>acres</v>
      </c>
      <c r="F152" s="32">
        <f>'Input Page'!G118</f>
        <v>0</v>
      </c>
      <c r="G152" s="33">
        <f t="shared" si="14"/>
        <v>0</v>
      </c>
      <c r="H152" s="33">
        <f>G152/'Input Page'!$E$6</f>
        <v>0</v>
      </c>
      <c r="I152" s="131">
        <v>0</v>
      </c>
    </row>
    <row r="153" spans="3:9" ht="12" customHeight="1" x14ac:dyDescent="0.3">
      <c r="C153" s="130" t="str">
        <f>'Input Page'!C119:D119</f>
        <v>Chemicals</v>
      </c>
      <c r="D153" s="35">
        <f>'Input Page'!E119</f>
        <v>0</v>
      </c>
      <c r="E153" s="35" t="str">
        <f>'Input Page'!F119</f>
        <v>acres</v>
      </c>
      <c r="F153" s="32">
        <f>'Input Page'!G119</f>
        <v>0</v>
      </c>
      <c r="G153" s="33">
        <f t="shared" si="14"/>
        <v>0</v>
      </c>
      <c r="H153" s="33">
        <f>G153/'Input Page'!$E$6</f>
        <v>0</v>
      </c>
      <c r="I153" s="131">
        <v>0</v>
      </c>
    </row>
    <row r="154" spans="3:9" ht="12" customHeight="1" x14ac:dyDescent="0.3">
      <c r="C154" s="169" t="str">
        <f>'Input Page'!D120</f>
        <v>Chemical Application</v>
      </c>
      <c r="D154" s="35">
        <f>'Input Page'!E120</f>
        <v>0</v>
      </c>
      <c r="E154" s="35" t="str">
        <f>'Input Page'!F120</f>
        <v>acres</v>
      </c>
      <c r="F154" s="32">
        <f>'Input Page'!G120</f>
        <v>0</v>
      </c>
      <c r="G154" s="33">
        <f t="shared" si="14"/>
        <v>0</v>
      </c>
      <c r="H154" s="33">
        <f>G154/'Input Page'!$E$6</f>
        <v>0</v>
      </c>
      <c r="I154" s="131">
        <v>0</v>
      </c>
    </row>
    <row r="155" spans="3:9" ht="12" customHeight="1" x14ac:dyDescent="0.3">
      <c r="C155" s="130" t="str">
        <f>'Input Page'!C121:D121</f>
        <v>Chemicals</v>
      </c>
      <c r="D155" s="35">
        <f>'Input Page'!E121</f>
        <v>0</v>
      </c>
      <c r="E155" s="35" t="str">
        <f>'Input Page'!F121</f>
        <v>acres</v>
      </c>
      <c r="F155" s="32">
        <f>'Input Page'!G121</f>
        <v>0</v>
      </c>
      <c r="G155" s="33">
        <f t="shared" si="14"/>
        <v>0</v>
      </c>
      <c r="H155" s="33">
        <f>G155/'Input Page'!$E$6</f>
        <v>0</v>
      </c>
      <c r="I155" s="131">
        <v>0</v>
      </c>
    </row>
    <row r="156" spans="3:9" ht="12" customHeight="1" x14ac:dyDescent="0.3">
      <c r="C156" s="169" t="str">
        <f>'Input Page'!D122</f>
        <v>Chemical Application</v>
      </c>
      <c r="D156" s="35">
        <f>'Input Page'!E122</f>
        <v>0</v>
      </c>
      <c r="E156" s="35" t="str">
        <f>'Input Page'!F122</f>
        <v>acres</v>
      </c>
      <c r="F156" s="32">
        <f>'Input Page'!G122</f>
        <v>0</v>
      </c>
      <c r="G156" s="33">
        <f t="shared" si="14"/>
        <v>0</v>
      </c>
      <c r="H156" s="33">
        <f>G156/'Input Page'!$E$6</f>
        <v>0</v>
      </c>
      <c r="I156" s="131">
        <v>0</v>
      </c>
    </row>
    <row r="157" spans="3:9" ht="12" customHeight="1" x14ac:dyDescent="0.3">
      <c r="C157" s="130" t="str">
        <f>'Input Page'!C123:D123</f>
        <v>Chemicals</v>
      </c>
      <c r="D157" s="35">
        <f>'Input Page'!E123</f>
        <v>0</v>
      </c>
      <c r="E157" s="35" t="str">
        <f>'Input Page'!F123</f>
        <v>acres</v>
      </c>
      <c r="F157" s="32">
        <f>'Input Page'!G123</f>
        <v>0</v>
      </c>
      <c r="G157" s="33">
        <f t="shared" si="14"/>
        <v>0</v>
      </c>
      <c r="H157" s="33">
        <f>G157/'Input Page'!$E$6</f>
        <v>0</v>
      </c>
      <c r="I157" s="131">
        <v>0</v>
      </c>
    </row>
    <row r="158" spans="3:9" ht="12" customHeight="1" x14ac:dyDescent="0.3">
      <c r="C158" s="170" t="str">
        <f>'Input Page'!D124</f>
        <v>Chemical Application</v>
      </c>
      <c r="D158" s="45">
        <f>'Input Page'!E124</f>
        <v>0</v>
      </c>
      <c r="E158" s="45" t="str">
        <f>'Input Page'!F124</f>
        <v>acres</v>
      </c>
      <c r="F158" s="49">
        <f>'Input Page'!G124</f>
        <v>0</v>
      </c>
      <c r="G158" s="46">
        <f t="shared" si="14"/>
        <v>0</v>
      </c>
      <c r="H158" s="110">
        <f>G158/'Input Page'!$E$6</f>
        <v>0</v>
      </c>
      <c r="I158" s="131">
        <v>0</v>
      </c>
    </row>
    <row r="159" spans="3:9" ht="12" customHeight="1" x14ac:dyDescent="0.3">
      <c r="C159" s="130" t="s">
        <v>95</v>
      </c>
      <c r="D159" s="31"/>
      <c r="E159" s="31"/>
      <c r="F159" s="31"/>
      <c r="G159" s="33">
        <f>SUM(G149:G158)</f>
        <v>232</v>
      </c>
      <c r="H159" s="33">
        <f>SUM(H149:H158)</f>
        <v>0.65759637188208619</v>
      </c>
      <c r="I159" s="33">
        <f>SUM(I149:I158)</f>
        <v>0</v>
      </c>
    </row>
    <row r="160" spans="3:9" ht="12" customHeight="1" x14ac:dyDescent="0.3">
      <c r="C160" s="44"/>
      <c r="D160" s="31"/>
      <c r="E160" s="31"/>
      <c r="F160" s="31"/>
      <c r="G160" s="33"/>
      <c r="H160" s="33"/>
      <c r="I160" s="33"/>
    </row>
    <row r="161" spans="3:9" ht="12" customHeight="1" x14ac:dyDescent="0.3">
      <c r="C161" s="43" t="s">
        <v>80</v>
      </c>
      <c r="D161" s="31"/>
      <c r="E161" s="31"/>
      <c r="F161" s="31"/>
      <c r="G161" s="31"/>
      <c r="H161" s="33"/>
      <c r="I161" s="31"/>
    </row>
    <row r="162" spans="3:9" ht="12" customHeight="1" x14ac:dyDescent="0.3">
      <c r="C162" s="130" t="str">
        <f>'Input Page'!C131:D131</f>
        <v>Harvesting</v>
      </c>
      <c r="D162" s="35">
        <f>'Input Page'!E131</f>
        <v>1</v>
      </c>
      <c r="E162" s="35" t="str">
        <f>'Input Page'!F131</f>
        <v>acres</v>
      </c>
      <c r="F162" s="32">
        <f>'Input Page'!G131</f>
        <v>700</v>
      </c>
      <c r="G162" s="33">
        <f>D162*F162</f>
        <v>700</v>
      </c>
      <c r="H162" s="33">
        <f>G162/'Input Page'!$E$6</f>
        <v>1.984126984126984</v>
      </c>
      <c r="I162" s="131">
        <v>0</v>
      </c>
    </row>
    <row r="163" spans="3:9" ht="12" customHeight="1" x14ac:dyDescent="0.3">
      <c r="C163" s="130" t="str">
        <f>'Input Page'!C132:D132</f>
        <v>Harvesting</v>
      </c>
      <c r="D163" s="35">
        <f>'Input Page'!E132</f>
        <v>0</v>
      </c>
      <c r="E163" s="35" t="str">
        <f>'Input Page'!F132</f>
        <v>Units</v>
      </c>
      <c r="F163" s="32">
        <f>'Input Page'!G132</f>
        <v>0</v>
      </c>
      <c r="G163" s="33">
        <f t="shared" ref="G163:G166" si="15">D163*F163</f>
        <v>0</v>
      </c>
      <c r="H163" s="33">
        <f>G163/'Input Page'!$E$6</f>
        <v>0</v>
      </c>
      <c r="I163" s="131">
        <v>0</v>
      </c>
    </row>
    <row r="164" spans="3:9" ht="12" customHeight="1" x14ac:dyDescent="0.3">
      <c r="C164" s="130" t="str">
        <f>'Input Page'!C133:D133</f>
        <v>Harvesting</v>
      </c>
      <c r="D164" s="35">
        <f>'Input Page'!E133</f>
        <v>0</v>
      </c>
      <c r="E164" s="35" t="str">
        <f>'Input Page'!F133</f>
        <v>Units</v>
      </c>
      <c r="F164" s="32">
        <f>'Input Page'!G133</f>
        <v>0</v>
      </c>
      <c r="G164" s="33">
        <f t="shared" si="15"/>
        <v>0</v>
      </c>
      <c r="H164" s="33">
        <f>G164/'Input Page'!$E$6</f>
        <v>0</v>
      </c>
      <c r="I164" s="131">
        <v>0</v>
      </c>
    </row>
    <row r="165" spans="3:9" ht="12" customHeight="1" x14ac:dyDescent="0.3">
      <c r="C165" s="130" t="str">
        <f>'Input Page'!C134:D134</f>
        <v>Storage</v>
      </c>
      <c r="D165" s="35">
        <f>'Input Page'!E134</f>
        <v>1</v>
      </c>
      <c r="E165" s="35" t="str">
        <f>'Input Page'!F134</f>
        <v>Units</v>
      </c>
      <c r="F165" s="32">
        <f>'Input Page'!G134</f>
        <v>300</v>
      </c>
      <c r="G165" s="33">
        <f t="shared" si="15"/>
        <v>300</v>
      </c>
      <c r="H165" s="33">
        <f>G165/'Input Page'!$E$6</f>
        <v>0.85034013605442171</v>
      </c>
      <c r="I165" s="131">
        <v>0</v>
      </c>
    </row>
    <row r="166" spans="3:9" ht="12" customHeight="1" x14ac:dyDescent="0.3">
      <c r="C166" s="168" t="str">
        <f>'Input Page'!C135:D135</f>
        <v>Hauling</v>
      </c>
      <c r="D166" s="45">
        <f>'Input Page'!E135</f>
        <v>352.8</v>
      </c>
      <c r="E166" s="45" t="str">
        <f>'Input Page'!F135</f>
        <v>Units</v>
      </c>
      <c r="F166" s="49">
        <f>'Input Page'!G135</f>
        <v>0</v>
      </c>
      <c r="G166" s="46">
        <f t="shared" si="15"/>
        <v>0</v>
      </c>
      <c r="H166" s="46">
        <f>G166/'Input Page'!$E$6</f>
        <v>0</v>
      </c>
      <c r="I166" s="131">
        <v>0</v>
      </c>
    </row>
    <row r="167" spans="3:9" ht="12" customHeight="1" x14ac:dyDescent="0.3">
      <c r="C167" s="130" t="s">
        <v>95</v>
      </c>
      <c r="D167" s="31"/>
      <c r="E167" s="31"/>
      <c r="F167" s="31"/>
      <c r="G167" s="33">
        <f>SUM(G162:G166)</f>
        <v>1000</v>
      </c>
      <c r="H167" s="33">
        <f>SUM(H162:H166)</f>
        <v>2.8344671201814058</v>
      </c>
      <c r="I167" s="33">
        <f>SUM(I162:I166)</f>
        <v>0</v>
      </c>
    </row>
    <row r="168" spans="3:9" ht="12" customHeight="1" x14ac:dyDescent="0.3">
      <c r="C168" s="44"/>
      <c r="D168" s="31"/>
      <c r="E168" s="31"/>
      <c r="F168" s="31"/>
      <c r="G168" s="33"/>
      <c r="H168" s="33"/>
      <c r="I168" s="33"/>
    </row>
    <row r="169" spans="3:9" ht="12" customHeight="1" x14ac:dyDescent="0.3">
      <c r="C169" s="43" t="s">
        <v>51</v>
      </c>
      <c r="D169" s="31"/>
      <c r="E169" s="31"/>
      <c r="F169" s="31"/>
      <c r="G169" s="31"/>
      <c r="H169" s="33"/>
      <c r="I169" s="31"/>
    </row>
    <row r="170" spans="3:9" ht="12" customHeight="1" x14ac:dyDescent="0.3">
      <c r="C170" s="130" t="s">
        <v>98</v>
      </c>
      <c r="D170" s="35">
        <f>'Input Page'!E142</f>
        <v>1</v>
      </c>
      <c r="E170" s="47" t="s">
        <v>100</v>
      </c>
      <c r="F170" s="50">
        <f>'Input Page'!G142</f>
        <v>50</v>
      </c>
      <c r="G170" s="33">
        <f t="shared" ref="G170" si="16">D170*F170</f>
        <v>50</v>
      </c>
      <c r="H170" s="33">
        <f>G170/'Input Page'!$E$6</f>
        <v>0.14172335600907029</v>
      </c>
      <c r="I170" s="131">
        <v>0</v>
      </c>
    </row>
    <row r="171" spans="3:9" ht="12" customHeight="1" x14ac:dyDescent="0.3">
      <c r="C171" s="168" t="s">
        <v>99</v>
      </c>
      <c r="D171" s="45">
        <f>'Input Page'!E143</f>
        <v>0</v>
      </c>
      <c r="E171" s="42" t="s">
        <v>100</v>
      </c>
      <c r="F171" s="51">
        <f>'Input Page'!G143</f>
        <v>0</v>
      </c>
      <c r="G171" s="46">
        <f>'Input Page'!H142</f>
        <v>50</v>
      </c>
      <c r="H171" s="46">
        <f>G171/'Input Page'!$E$6</f>
        <v>0.14172335600907029</v>
      </c>
      <c r="I171" s="131">
        <v>0</v>
      </c>
    </row>
    <row r="172" spans="3:9" ht="12" customHeight="1" x14ac:dyDescent="0.3">
      <c r="C172" s="130" t="s">
        <v>95</v>
      </c>
      <c r="D172" s="31"/>
      <c r="E172" s="31"/>
      <c r="F172" s="31"/>
      <c r="G172" s="33">
        <f>SUM(G170:G171)</f>
        <v>100</v>
      </c>
      <c r="H172" s="33">
        <f>SUM(H170:H171)</f>
        <v>0.28344671201814059</v>
      </c>
      <c r="I172" s="33">
        <f>SUM(I170:I171)</f>
        <v>0</v>
      </c>
    </row>
    <row r="173" spans="3:9" ht="12" customHeight="1" x14ac:dyDescent="0.3">
      <c r="C173" s="44"/>
      <c r="D173" s="31"/>
      <c r="E173" s="31"/>
      <c r="F173" s="31"/>
      <c r="G173" s="33"/>
      <c r="H173" s="33"/>
      <c r="I173" s="33"/>
    </row>
    <row r="174" spans="3:9" ht="12" customHeight="1" x14ac:dyDescent="0.3">
      <c r="C174" s="43" t="s">
        <v>226</v>
      </c>
      <c r="D174" s="31"/>
      <c r="E174" s="31"/>
      <c r="F174" s="31"/>
      <c r="G174" s="31"/>
      <c r="H174" s="33"/>
      <c r="I174" s="31"/>
    </row>
    <row r="175" spans="3:9" ht="12" customHeight="1" x14ac:dyDescent="0.3">
      <c r="C175" s="215" t="s">
        <v>227</v>
      </c>
      <c r="D175" s="215"/>
      <c r="E175" s="35"/>
      <c r="F175" s="32"/>
      <c r="G175" s="33">
        <f>'Input Page'!H149</f>
        <v>41</v>
      </c>
      <c r="H175" s="33">
        <f>G175/'Input Page'!$E$6</f>
        <v>0.11621315192743764</v>
      </c>
      <c r="I175" s="131">
        <v>0</v>
      </c>
    </row>
    <row r="176" spans="3:9" ht="12" customHeight="1" x14ac:dyDescent="0.3">
      <c r="C176" s="130" t="s">
        <v>228</v>
      </c>
      <c r="D176" s="44"/>
      <c r="E176" s="35"/>
      <c r="F176" s="32"/>
      <c r="G176" s="33">
        <f>'Input Page'!H150</f>
        <v>0</v>
      </c>
      <c r="H176" s="33">
        <f>G176/'Input Page'!$E$6</f>
        <v>0</v>
      </c>
      <c r="I176" s="131">
        <v>0</v>
      </c>
    </row>
    <row r="177" spans="3:9" ht="12" customHeight="1" x14ac:dyDescent="0.3">
      <c r="C177" s="130" t="s">
        <v>229</v>
      </c>
      <c r="D177" s="44"/>
      <c r="E177" s="35"/>
      <c r="F177" s="32"/>
      <c r="G177" s="33">
        <f>'Input Page'!H151</f>
        <v>0</v>
      </c>
      <c r="H177" s="33">
        <f>G177/'Input Page'!$E$6</f>
        <v>0</v>
      </c>
      <c r="I177" s="131">
        <v>0</v>
      </c>
    </row>
    <row r="178" spans="3:9" ht="12" customHeight="1" x14ac:dyDescent="0.3">
      <c r="C178" s="168" t="s">
        <v>3</v>
      </c>
      <c r="D178" s="173"/>
      <c r="E178" s="45"/>
      <c r="F178" s="49"/>
      <c r="G178" s="46">
        <f>'Input Page'!H152</f>
        <v>44</v>
      </c>
      <c r="H178" s="46">
        <f>G178/'Input Page'!$E$6</f>
        <v>0.12471655328798185</v>
      </c>
      <c r="I178" s="131">
        <v>0</v>
      </c>
    </row>
    <row r="179" spans="3:9" ht="12" customHeight="1" x14ac:dyDescent="0.3">
      <c r="C179" s="130" t="s">
        <v>95</v>
      </c>
      <c r="D179" s="174"/>
      <c r="E179" s="31"/>
      <c r="F179" s="31"/>
      <c r="G179" s="33">
        <f>SUM(G175:G178)</f>
        <v>85</v>
      </c>
      <c r="H179" s="33">
        <f>SUM(H175:H178)</f>
        <v>0.24092970521541951</v>
      </c>
      <c r="I179" s="33">
        <f>SUM(I175:I178)</f>
        <v>0</v>
      </c>
    </row>
    <row r="180" spans="3:9" ht="12" customHeight="1" thickBot="1" x14ac:dyDescent="0.35">
      <c r="C180" s="39"/>
      <c r="D180" s="39"/>
      <c r="E180" s="39"/>
      <c r="F180" s="39"/>
      <c r="G180" s="39"/>
      <c r="H180" s="39"/>
      <c r="I180" s="39"/>
    </row>
  </sheetData>
  <mergeCells count="7">
    <mergeCell ref="K26:K46"/>
    <mergeCell ref="K15:K21"/>
    <mergeCell ref="C175:D175"/>
    <mergeCell ref="G76:H76"/>
    <mergeCell ref="C3:I3"/>
    <mergeCell ref="G15:H15"/>
    <mergeCell ref="C73:I73"/>
  </mergeCells>
  <printOptions horizontalCentered="1"/>
  <pageMargins left="0.25" right="0.25" top="0.5" bottom="0.25" header="0" footer="0"/>
  <pageSetup orientation="portrait" r:id="rId1"/>
  <rowBreaks count="3" manualBreakCount="3">
    <brk id="53" min="2" max="8" man="1"/>
    <brk id="73" min="2" max="8" man="1"/>
    <brk id="125" min="2" max="8" man="1"/>
  </rowBreaks>
  <ignoredErrors>
    <ignoredError sqref="I4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1:I57"/>
  <sheetViews>
    <sheetView showGridLines="0" showRowColHeaders="0" tabSelected="1" zoomScale="120" zoomScaleNormal="120" workbookViewId="0"/>
  </sheetViews>
  <sheetFormatPr defaultRowHeight="15" customHeight="1" x14ac:dyDescent="0.3"/>
  <cols>
    <col min="1" max="2" width="8.88671875" style="1"/>
    <col min="3" max="3" width="11.77734375" style="1" customWidth="1"/>
    <col min="4" max="9" width="8.77734375" style="1" customWidth="1"/>
    <col min="10" max="16384" width="8.88671875" style="1"/>
  </cols>
  <sheetData>
    <row r="1" spans="3:9" ht="4.95" customHeight="1" x14ac:dyDescent="0.3"/>
    <row r="2" spans="3:9" ht="57" customHeight="1" x14ac:dyDescent="0.3"/>
    <row r="3" spans="3:9" ht="19.95" customHeight="1" x14ac:dyDescent="0.3">
      <c r="C3" s="217" t="s">
        <v>121</v>
      </c>
      <c r="D3" s="217"/>
      <c r="E3" s="217"/>
      <c r="F3" s="217"/>
      <c r="G3" s="217"/>
      <c r="H3" s="217"/>
      <c r="I3" s="217"/>
    </row>
    <row r="4" spans="3:9" ht="19.95" customHeight="1" x14ac:dyDescent="0.3">
      <c r="C4" s="37" t="str">
        <f>'Input Page'!C3:F3&amp;" -- "&amp;'Input Page'!C5:F5&amp;", "&amp;'Input Page'!C9:E9</f>
        <v>San Luis Valley -- Potatoes, Irrigated - Pivot</v>
      </c>
      <c r="F4" s="37"/>
      <c r="I4" s="52">
        <f>'Input Page'!E2</f>
        <v>2021</v>
      </c>
    </row>
    <row r="5" spans="3:9" ht="4.95" customHeight="1" x14ac:dyDescent="0.3">
      <c r="E5" s="36"/>
    </row>
    <row r="6" spans="3:9" ht="13.95" customHeight="1" x14ac:dyDescent="0.3">
      <c r="C6" s="177" t="s">
        <v>0</v>
      </c>
      <c r="D6" s="178"/>
      <c r="E6" s="178"/>
      <c r="F6" s="178"/>
      <c r="G6" s="178"/>
      <c r="H6" s="178"/>
      <c r="I6" s="178"/>
    </row>
    <row r="7" spans="3:9" ht="13.95" customHeight="1" x14ac:dyDescent="0.3">
      <c r="C7" s="55" t="s">
        <v>209</v>
      </c>
      <c r="E7" s="182" t="s">
        <v>251</v>
      </c>
      <c r="F7" s="55"/>
      <c r="G7" s="54" t="s">
        <v>88</v>
      </c>
      <c r="H7" s="222" t="s">
        <v>90</v>
      </c>
      <c r="I7" s="222"/>
    </row>
    <row r="8" spans="3:9" ht="13.95" customHeight="1" thickBot="1" x14ac:dyDescent="0.35">
      <c r="C8" s="59"/>
      <c r="D8" s="59"/>
      <c r="E8" s="57" t="s">
        <v>252</v>
      </c>
      <c r="F8" s="57" t="s">
        <v>87</v>
      </c>
      <c r="G8" s="56" t="s">
        <v>89</v>
      </c>
      <c r="H8" s="56" t="s">
        <v>89</v>
      </c>
      <c r="I8" s="56" t="s">
        <v>86</v>
      </c>
    </row>
    <row r="9" spans="3:9" ht="13.95" customHeight="1" x14ac:dyDescent="0.3">
      <c r="C9" s="53" t="str">
        <f>'Input Page'!C21:D21</f>
        <v>Potatoes</v>
      </c>
      <c r="E9" s="60">
        <f>'Input Page'!E21</f>
        <v>352.8</v>
      </c>
      <c r="F9" s="61" t="str">
        <f>'Input Page'!F21</f>
        <v>sacks</v>
      </c>
      <c r="G9" s="62">
        <f>'Input Page'!G21</f>
        <v>9.1999999999999993</v>
      </c>
      <c r="H9" s="63"/>
      <c r="I9" s="179">
        <f>E9*G9</f>
        <v>3245.7599999999998</v>
      </c>
    </row>
    <row r="10" spans="3:9" ht="13.95" customHeight="1" x14ac:dyDescent="0.3">
      <c r="C10" s="53" t="str">
        <f>'Input Page'!C23:D23</f>
        <v>Seed Potatoes Retained</v>
      </c>
      <c r="E10" s="60">
        <f>'Input Page'!E23</f>
        <v>16</v>
      </c>
      <c r="F10" s="61" t="str">
        <f>'Input Page'!F23</f>
        <v>Units</v>
      </c>
      <c r="G10" s="63">
        <f>'Input Page'!G23</f>
        <v>5</v>
      </c>
      <c r="H10" s="63"/>
      <c r="I10" s="179">
        <f>E10*G10</f>
        <v>80</v>
      </c>
    </row>
    <row r="11" spans="3:9" ht="4.95" customHeight="1" thickBot="1" x14ac:dyDescent="0.35">
      <c r="C11" s="64"/>
      <c r="D11" s="98"/>
      <c r="E11" s="64"/>
      <c r="F11" s="64"/>
      <c r="G11" s="64"/>
      <c r="H11" s="64"/>
      <c r="I11" s="180"/>
    </row>
    <row r="12" spans="3:9" ht="13.95" customHeight="1" thickTop="1" x14ac:dyDescent="0.3">
      <c r="C12" s="53" t="s">
        <v>91</v>
      </c>
      <c r="E12" s="53"/>
      <c r="F12" s="53"/>
      <c r="G12" s="53"/>
      <c r="H12" s="62">
        <f>I12/E9</f>
        <v>9.4267573696145117</v>
      </c>
      <c r="I12" s="181">
        <f>SUM(I9:I11)</f>
        <v>3325.7599999999998</v>
      </c>
    </row>
    <row r="13" spans="3:9" ht="15" customHeight="1" x14ac:dyDescent="0.3">
      <c r="C13" s="53"/>
      <c r="D13" s="53"/>
      <c r="E13" s="53"/>
      <c r="F13" s="53"/>
      <c r="G13" s="53"/>
      <c r="H13" s="53"/>
    </row>
    <row r="14" spans="3:9" ht="13.95" customHeight="1" x14ac:dyDescent="0.3">
      <c r="C14" s="177" t="s">
        <v>101</v>
      </c>
      <c r="D14" s="178"/>
      <c r="E14" s="178"/>
      <c r="F14" s="178"/>
      <c r="G14" s="178"/>
      <c r="H14" s="178"/>
      <c r="I14" s="178"/>
    </row>
    <row r="15" spans="3:9" ht="13.95" customHeight="1" x14ac:dyDescent="0.3">
      <c r="C15" s="55"/>
      <c r="D15" s="53"/>
      <c r="E15" s="53"/>
      <c r="F15" s="53"/>
      <c r="G15" s="53"/>
      <c r="H15" s="222" t="s">
        <v>101</v>
      </c>
      <c r="I15" s="222"/>
    </row>
    <row r="16" spans="3:9" ht="13.95" customHeight="1" thickBot="1" x14ac:dyDescent="0.35">
      <c r="C16" s="59"/>
      <c r="D16" s="56"/>
      <c r="E16" s="57"/>
      <c r="F16" s="5"/>
      <c r="G16" s="5"/>
      <c r="H16" s="56" t="s">
        <v>89</v>
      </c>
      <c r="I16" s="56" t="s">
        <v>86</v>
      </c>
    </row>
    <row r="17" spans="3:9" ht="13.95" customHeight="1" x14ac:dyDescent="0.3">
      <c r="C17" s="53" t="s">
        <v>103</v>
      </c>
      <c r="D17" s="53"/>
      <c r="E17" s="53"/>
      <c r="H17" s="53"/>
      <c r="I17" s="53"/>
    </row>
    <row r="18" spans="3:9" ht="13.95" customHeight="1" x14ac:dyDescent="0.3">
      <c r="C18" s="65" t="s">
        <v>219</v>
      </c>
      <c r="D18" s="53"/>
      <c r="E18" s="53"/>
      <c r="H18" s="63">
        <f>I18/'Input Page'!$E$6</f>
        <v>0</v>
      </c>
      <c r="I18" s="179">
        <f>'Budget with Details'!H26</f>
        <v>0</v>
      </c>
    </row>
    <row r="19" spans="3:9" ht="13.95" customHeight="1" x14ac:dyDescent="0.3">
      <c r="C19" s="65" t="s">
        <v>5</v>
      </c>
      <c r="D19" s="53"/>
      <c r="E19" s="53"/>
      <c r="H19" s="63">
        <f>I19/'Input Page'!$E$6</f>
        <v>0.13038548752834467</v>
      </c>
      <c r="I19" s="179">
        <f>'Budget with Details'!H27</f>
        <v>46</v>
      </c>
    </row>
    <row r="20" spans="3:9" ht="13.95" customHeight="1" x14ac:dyDescent="0.3">
      <c r="C20" s="65" t="s">
        <v>230</v>
      </c>
      <c r="D20" s="53"/>
      <c r="E20" s="53"/>
      <c r="H20" s="63">
        <f>I20/'Input Page'!$E$6</f>
        <v>0.98356009070294781</v>
      </c>
      <c r="I20" s="179">
        <f>'Budget with Details'!H28</f>
        <v>347</v>
      </c>
    </row>
    <row r="21" spans="3:9" ht="13.95" customHeight="1" x14ac:dyDescent="0.3">
      <c r="C21" s="65" t="s">
        <v>134</v>
      </c>
      <c r="D21" s="53"/>
      <c r="E21" s="53"/>
      <c r="H21" s="63">
        <f>I21/'Input Page'!$E$6</f>
        <v>1.2273242630385488</v>
      </c>
      <c r="I21" s="179">
        <f>'Budget with Details'!H29</f>
        <v>433</v>
      </c>
    </row>
    <row r="22" spans="3:9" ht="13.95" customHeight="1" x14ac:dyDescent="0.3">
      <c r="C22" s="65" t="s">
        <v>135</v>
      </c>
      <c r="D22" s="53"/>
      <c r="E22" s="53"/>
      <c r="H22" s="63">
        <f>I22/'Input Page'!$E$6</f>
        <v>0.22817460317460317</v>
      </c>
      <c r="I22" s="179">
        <f>'Budget with Details'!H30</f>
        <v>80.5</v>
      </c>
    </row>
    <row r="23" spans="3:9" ht="13.95" customHeight="1" x14ac:dyDescent="0.3">
      <c r="C23" s="65" t="s">
        <v>136</v>
      </c>
      <c r="D23" s="53"/>
      <c r="E23" s="53"/>
      <c r="H23" s="63">
        <f>I23/'Input Page'!$E$6</f>
        <v>0.65759637188208619</v>
      </c>
      <c r="I23" s="179">
        <f>'Budget with Details'!H31</f>
        <v>232</v>
      </c>
    </row>
    <row r="24" spans="3:9" ht="13.95" customHeight="1" x14ac:dyDescent="0.3">
      <c r="C24" s="65" t="s">
        <v>97</v>
      </c>
      <c r="D24" s="53"/>
      <c r="E24" s="53"/>
      <c r="H24" s="63">
        <f>I24/'Input Page'!$E$6</f>
        <v>4.2517006802721087E-2</v>
      </c>
      <c r="I24" s="179">
        <f>'Budget with Details'!H32</f>
        <v>15</v>
      </c>
    </row>
    <row r="25" spans="3:9" ht="13.95" customHeight="1" x14ac:dyDescent="0.3">
      <c r="C25" s="65" t="s">
        <v>50</v>
      </c>
      <c r="D25" s="53"/>
      <c r="E25" s="53"/>
      <c r="H25" s="63">
        <f>I25/'Input Page'!$E$6</f>
        <v>2.6984126984126982</v>
      </c>
      <c r="I25" s="179">
        <f>'Budget with Details'!G124</f>
        <v>952</v>
      </c>
    </row>
    <row r="26" spans="3:9" ht="13.95" customHeight="1" x14ac:dyDescent="0.3">
      <c r="C26" s="65" t="s">
        <v>98</v>
      </c>
      <c r="D26" s="53"/>
      <c r="E26" s="53"/>
      <c r="H26" s="63">
        <f>I26/'Input Page'!$E$6</f>
        <v>0.14172335600907029</v>
      </c>
      <c r="I26" s="179">
        <f>'Budget with Details'!H34</f>
        <v>50</v>
      </c>
    </row>
    <row r="27" spans="3:9" ht="13.95" customHeight="1" x14ac:dyDescent="0.3">
      <c r="C27" s="65" t="s">
        <v>51</v>
      </c>
      <c r="D27" s="53"/>
      <c r="E27" s="53"/>
      <c r="H27" s="63">
        <f>I27/'Input Page'!$E$6</f>
        <v>0.14172335600907029</v>
      </c>
      <c r="I27" s="179">
        <f>'Budget with Details'!H35</f>
        <v>50</v>
      </c>
    </row>
    <row r="28" spans="3:9" ht="13.95" customHeight="1" x14ac:dyDescent="0.3">
      <c r="C28" s="65" t="s">
        <v>226</v>
      </c>
      <c r="D28" s="53"/>
      <c r="E28" s="53"/>
      <c r="H28" s="63">
        <f>I28/'Input Page'!$E$6</f>
        <v>0.24092970521541948</v>
      </c>
      <c r="I28" s="179">
        <f>'Budget with Details'!H36</f>
        <v>85</v>
      </c>
    </row>
    <row r="29" spans="3:9" ht="13.95" customHeight="1" x14ac:dyDescent="0.3">
      <c r="C29" s="66" t="s">
        <v>137</v>
      </c>
      <c r="D29" s="67"/>
      <c r="E29" s="4"/>
      <c r="F29" s="75" t="str">
        <f>(100*'Input Page'!E8)&amp;"%)"</f>
        <v>5.25%)</v>
      </c>
      <c r="G29" s="4"/>
      <c r="H29" s="68">
        <f>I29/'Input Page'!$E$6</f>
        <v>8.5825892857142844E-2</v>
      </c>
      <c r="I29" s="184">
        <f>'Budget with Details'!H37</f>
        <v>30.279374999999998</v>
      </c>
    </row>
    <row r="30" spans="3:9" ht="13.95" customHeight="1" x14ac:dyDescent="0.3">
      <c r="C30" s="65" t="s">
        <v>102</v>
      </c>
      <c r="D30" s="53"/>
      <c r="E30" s="53"/>
      <c r="H30" s="63">
        <f>SUM(H18:H29)</f>
        <v>6.5781728316326529</v>
      </c>
      <c r="I30" s="179">
        <f>SUM(I18:I29)</f>
        <v>2320.7793750000001</v>
      </c>
    </row>
    <row r="31" spans="3:9" ht="13.95" customHeight="1" x14ac:dyDescent="0.3">
      <c r="C31" s="53" t="s">
        <v>104</v>
      </c>
      <c r="D31" s="53"/>
      <c r="E31" s="53"/>
      <c r="H31" s="53"/>
      <c r="I31" s="179"/>
    </row>
    <row r="32" spans="3:9" ht="13.95" customHeight="1" x14ac:dyDescent="0.3">
      <c r="C32" s="65" t="s">
        <v>105</v>
      </c>
      <c r="D32" s="53"/>
      <c r="E32" s="53"/>
      <c r="H32" s="63">
        <f>I32/'Input Page'!$E$6</f>
        <v>2.8344671201814058</v>
      </c>
      <c r="I32" s="179">
        <f>'Budget with Details'!H40</f>
        <v>1000</v>
      </c>
    </row>
    <row r="33" spans="3:9" ht="13.95" customHeight="1" x14ac:dyDescent="0.3">
      <c r="C33" s="66" t="s">
        <v>46</v>
      </c>
      <c r="D33" s="67"/>
      <c r="E33" s="67"/>
      <c r="F33" s="4"/>
      <c r="G33" s="4"/>
      <c r="H33" s="68">
        <f>I33/'Input Page'!$E$6</f>
        <v>0</v>
      </c>
      <c r="I33" s="184">
        <f>'Budget with Details'!H41</f>
        <v>0</v>
      </c>
    </row>
    <row r="34" spans="3:9" ht="13.95" customHeight="1" x14ac:dyDescent="0.3">
      <c r="C34" s="65" t="s">
        <v>106</v>
      </c>
      <c r="D34" s="53"/>
      <c r="E34" s="53"/>
      <c r="H34" s="63">
        <f>SUM(H32:H33)</f>
        <v>2.8344671201814058</v>
      </c>
      <c r="I34" s="179">
        <f>SUM(I32:I33)</f>
        <v>1000</v>
      </c>
    </row>
    <row r="35" spans="3:9" ht="4.05" customHeight="1" thickBot="1" x14ac:dyDescent="0.35">
      <c r="C35" s="73"/>
      <c r="D35" s="64"/>
      <c r="E35" s="64"/>
      <c r="F35" s="98"/>
      <c r="G35" s="98"/>
      <c r="H35" s="74"/>
      <c r="I35" s="180"/>
    </row>
    <row r="36" spans="3:9" ht="13.95" customHeight="1" thickTop="1" x14ac:dyDescent="0.3">
      <c r="C36" s="53" t="s">
        <v>107</v>
      </c>
      <c r="D36" s="53"/>
      <c r="E36" s="53"/>
      <c r="H36" s="63">
        <f>H30+H34</f>
        <v>9.4126399518140591</v>
      </c>
      <c r="I36" s="179">
        <f>I30+I34</f>
        <v>3320.7793750000001</v>
      </c>
    </row>
    <row r="37" spans="3:9" ht="4.95" customHeight="1" thickBot="1" x14ac:dyDescent="0.35">
      <c r="C37" s="53"/>
      <c r="D37" s="53"/>
      <c r="E37" s="53"/>
      <c r="H37" s="63"/>
      <c r="I37" s="179"/>
    </row>
    <row r="38" spans="3:9" ht="15" customHeight="1" thickBot="1" x14ac:dyDescent="0.35">
      <c r="C38" s="111" t="s">
        <v>108</v>
      </c>
      <c r="D38" s="112"/>
      <c r="E38" s="112"/>
      <c r="F38" s="126"/>
      <c r="G38" s="126"/>
      <c r="H38" s="183">
        <f>H12-H36</f>
        <v>1.4117417800452614E-2</v>
      </c>
      <c r="I38" s="185">
        <f>I12-I36</f>
        <v>4.9806249999996908</v>
      </c>
    </row>
    <row r="39" spans="3:9" ht="4.95" customHeight="1" x14ac:dyDescent="0.3">
      <c r="C39" s="53"/>
      <c r="D39" s="53"/>
      <c r="E39" s="53"/>
      <c r="F39" s="53"/>
      <c r="H39" s="63"/>
      <c r="I39" s="179"/>
    </row>
    <row r="40" spans="3:9" ht="13.95" customHeight="1" x14ac:dyDescent="0.3">
      <c r="C40" s="53" t="s">
        <v>220</v>
      </c>
      <c r="D40" s="53"/>
      <c r="E40" s="53"/>
      <c r="F40" s="53"/>
      <c r="H40" s="63"/>
      <c r="I40" s="179"/>
    </row>
    <row r="41" spans="3:9" ht="13.95" customHeight="1" x14ac:dyDescent="0.3">
      <c r="C41" s="65" t="s">
        <v>152</v>
      </c>
      <c r="D41" s="53"/>
      <c r="E41" s="53"/>
      <c r="F41" s="53"/>
      <c r="H41" s="63">
        <f>IF('Input Page'!F14&gt;0,('Input Page'!F14*'Input Page'!F15),0)</f>
        <v>0</v>
      </c>
      <c r="I41" s="179">
        <v>250</v>
      </c>
    </row>
    <row r="42" spans="3:9" ht="13.95" customHeight="1" x14ac:dyDescent="0.3">
      <c r="C42" s="66" t="s">
        <v>153</v>
      </c>
      <c r="D42" s="67"/>
      <c r="E42" s="67"/>
      <c r="F42" s="67"/>
      <c r="G42" s="67"/>
      <c r="H42" s="68">
        <f>I42/E9</f>
        <v>0.99206349206349198</v>
      </c>
      <c r="I42" s="184">
        <f>'Input Page'!E10</f>
        <v>350</v>
      </c>
    </row>
    <row r="43" spans="3:9" ht="13.95" customHeight="1" x14ac:dyDescent="0.3">
      <c r="C43" s="65" t="s">
        <v>109</v>
      </c>
      <c r="D43" s="53"/>
      <c r="E43" s="53"/>
      <c r="F43" s="53"/>
      <c r="H43" s="63">
        <f>SUM(H41:H42)</f>
        <v>0.99206349206349198</v>
      </c>
      <c r="I43" s="179">
        <f>SUM(I41:I42)</f>
        <v>600</v>
      </c>
    </row>
    <row r="44" spans="3:9" ht="4.95" customHeight="1" thickBot="1" x14ac:dyDescent="0.35">
      <c r="C44" s="53"/>
      <c r="D44" s="53"/>
      <c r="E44" s="53"/>
      <c r="F44" s="53"/>
      <c r="H44" s="63"/>
      <c r="I44" s="179"/>
    </row>
    <row r="45" spans="3:9" ht="15" customHeight="1" thickBot="1" x14ac:dyDescent="0.35">
      <c r="C45" s="69" t="s">
        <v>110</v>
      </c>
      <c r="D45" s="70"/>
      <c r="E45" s="70"/>
      <c r="F45" s="70"/>
      <c r="G45" s="70"/>
      <c r="H45" s="71">
        <f>H38-H43</f>
        <v>-0.97794607426303937</v>
      </c>
      <c r="I45" s="186">
        <f>I38-I43</f>
        <v>-595.01937500000031</v>
      </c>
    </row>
    <row r="46" spans="3:9" ht="15" customHeight="1" x14ac:dyDescent="0.3">
      <c r="C46" s="53"/>
      <c r="D46" s="53"/>
      <c r="E46" s="53"/>
      <c r="F46" s="53"/>
      <c r="G46" s="63"/>
      <c r="H46" s="63"/>
      <c r="I46" s="53"/>
    </row>
    <row r="47" spans="3:9" ht="15" customHeight="1" x14ac:dyDescent="0.3">
      <c r="C47" s="55" t="s">
        <v>204</v>
      </c>
      <c r="D47" s="31"/>
      <c r="E47" s="31"/>
      <c r="F47" s="31"/>
      <c r="H47" s="33"/>
      <c r="I47" s="31"/>
    </row>
    <row r="48" spans="3:9" ht="12" customHeight="1" x14ac:dyDescent="0.3">
      <c r="C48" s="129"/>
      <c r="D48" s="129"/>
      <c r="E48" s="163" t="s">
        <v>116</v>
      </c>
      <c r="F48" s="163" t="s">
        <v>117</v>
      </c>
      <c r="G48" s="164" t="s">
        <v>118</v>
      </c>
      <c r="H48" s="164" t="s">
        <v>119</v>
      </c>
      <c r="I48" s="163" t="s">
        <v>120</v>
      </c>
    </row>
    <row r="49" spans="3:9" ht="12" customHeight="1" x14ac:dyDescent="0.3">
      <c r="C49" s="129"/>
      <c r="D49" s="165" t="str">
        <f>'Input Page'!F21</f>
        <v>sacks</v>
      </c>
      <c r="E49" s="166">
        <f>G49*0.75</f>
        <v>6.8999999999999995</v>
      </c>
      <c r="F49" s="166">
        <f>G49*0.9</f>
        <v>8.2799999999999994</v>
      </c>
      <c r="G49" s="166">
        <f>'Input Page'!G21</f>
        <v>9.1999999999999993</v>
      </c>
      <c r="H49" s="164">
        <f>G49*1.1</f>
        <v>10.119999999999999</v>
      </c>
      <c r="I49" s="166">
        <f>G49*1.25</f>
        <v>11.5</v>
      </c>
    </row>
    <row r="50" spans="3:9" ht="12" customHeight="1" x14ac:dyDescent="0.3">
      <c r="C50" s="163" t="s">
        <v>114</v>
      </c>
      <c r="D50" s="167">
        <f>D52*0.75</f>
        <v>264.60000000000002</v>
      </c>
      <c r="E50" s="187">
        <f t="shared" ref="E50:G54" si="0">(($D50*E$49)+$I$10)-$H$36</f>
        <v>1896.3273600481859</v>
      </c>
      <c r="F50" s="188">
        <f t="shared" si="0"/>
        <v>2261.4753600481858</v>
      </c>
      <c r="G50" s="188">
        <f>(($D50*G$49)+$I$10)-$H$36</f>
        <v>2504.9073600481861</v>
      </c>
      <c r="H50" s="188">
        <f t="shared" ref="H50:I54" si="1">(($D50*H$49)+$I$10)-$H$36</f>
        <v>2748.3393600481859</v>
      </c>
      <c r="I50" s="189">
        <f t="shared" si="1"/>
        <v>3113.487360048186</v>
      </c>
    </row>
    <row r="51" spans="3:9" ht="12" customHeight="1" x14ac:dyDescent="0.3">
      <c r="C51" s="163" t="s">
        <v>113</v>
      </c>
      <c r="D51" s="167">
        <f>D52*0.9</f>
        <v>317.52000000000004</v>
      </c>
      <c r="E51" s="190">
        <f t="shared" si="0"/>
        <v>2261.4753600481858</v>
      </c>
      <c r="F51" s="195">
        <f t="shared" si="0"/>
        <v>2699.6529600481858</v>
      </c>
      <c r="G51" s="195">
        <f t="shared" si="0"/>
        <v>2991.7713600481861</v>
      </c>
      <c r="H51" s="195">
        <f t="shared" si="1"/>
        <v>3283.889760048186</v>
      </c>
      <c r="I51" s="191">
        <f t="shared" si="1"/>
        <v>3722.0673600481864</v>
      </c>
    </row>
    <row r="52" spans="3:9" ht="12" customHeight="1" x14ac:dyDescent="0.3">
      <c r="C52" s="163" t="s">
        <v>115</v>
      </c>
      <c r="D52" s="167">
        <f>'Input Page'!E6</f>
        <v>352.8</v>
      </c>
      <c r="E52" s="190">
        <f t="shared" si="0"/>
        <v>2504.9073600481856</v>
      </c>
      <c r="F52" s="195">
        <f t="shared" si="0"/>
        <v>2991.7713600481857</v>
      </c>
      <c r="G52" s="195">
        <f t="shared" si="0"/>
        <v>3316.3473600481857</v>
      </c>
      <c r="H52" s="195">
        <f t="shared" si="1"/>
        <v>3640.9233600481857</v>
      </c>
      <c r="I52" s="191">
        <f t="shared" si="1"/>
        <v>4127.7873600481871</v>
      </c>
    </row>
    <row r="53" spans="3:9" ht="12" customHeight="1" x14ac:dyDescent="0.3">
      <c r="C53" s="163" t="s">
        <v>111</v>
      </c>
      <c r="D53" s="167">
        <f>D52*1.1</f>
        <v>388.08000000000004</v>
      </c>
      <c r="E53" s="190">
        <f t="shared" si="0"/>
        <v>2748.3393600481859</v>
      </c>
      <c r="F53" s="195">
        <f t="shared" si="0"/>
        <v>3283.889760048186</v>
      </c>
      <c r="G53" s="195">
        <f t="shared" si="0"/>
        <v>3640.9233600481862</v>
      </c>
      <c r="H53" s="195">
        <f t="shared" si="1"/>
        <v>3997.9569600481859</v>
      </c>
      <c r="I53" s="191">
        <f t="shared" si="1"/>
        <v>4533.5073600481865</v>
      </c>
    </row>
    <row r="54" spans="3:9" ht="12" customHeight="1" x14ac:dyDescent="0.3">
      <c r="C54" s="163" t="s">
        <v>112</v>
      </c>
      <c r="D54" s="167">
        <f>D52*1.25</f>
        <v>441</v>
      </c>
      <c r="E54" s="192">
        <f t="shared" si="0"/>
        <v>3113.4873600481856</v>
      </c>
      <c r="F54" s="193">
        <f t="shared" si="0"/>
        <v>3722.0673600481855</v>
      </c>
      <c r="G54" s="193">
        <f t="shared" si="0"/>
        <v>4127.7873600481862</v>
      </c>
      <c r="H54" s="193">
        <f t="shared" si="1"/>
        <v>4533.5073600481865</v>
      </c>
      <c r="I54" s="194">
        <f t="shared" si="1"/>
        <v>5142.0873600481864</v>
      </c>
    </row>
    <row r="55" spans="3:9" ht="10.050000000000001" customHeight="1" thickBot="1" x14ac:dyDescent="0.35">
      <c r="G55" s="30"/>
      <c r="H55" s="30"/>
    </row>
    <row r="56" spans="3:9" ht="19.95" customHeight="1" thickBot="1" x14ac:dyDescent="0.35">
      <c r="C56" s="219" t="s">
        <v>250</v>
      </c>
      <c r="D56" s="220"/>
      <c r="E56" s="220"/>
      <c r="F56" s="220"/>
      <c r="G56" s="220"/>
      <c r="H56" s="220"/>
      <c r="I56" s="221"/>
    </row>
    <row r="57" spans="3:9" ht="15" customHeight="1" x14ac:dyDescent="0.3">
      <c r="G57" s="30"/>
      <c r="H57" s="30"/>
    </row>
  </sheetData>
  <mergeCells count="4">
    <mergeCell ref="C3:I3"/>
    <mergeCell ref="C56:I56"/>
    <mergeCell ref="H7:I7"/>
    <mergeCell ref="H15:I15"/>
  </mergeCells>
  <pageMargins left="1" right="0.25" top="0.5" bottom="0.25" header="0" footer="0"/>
  <pageSetup scale="95" orientation="portrait" r:id="rId1"/>
  <rowBreaks count="1" manualBreakCount="1">
    <brk id="45" min="2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W34"/>
  <sheetViews>
    <sheetView zoomScale="125" zoomScaleNormal="125" workbookViewId="0">
      <selection activeCell="H15" sqref="H15"/>
    </sheetView>
  </sheetViews>
  <sheetFormatPr defaultRowHeight="14.4" x14ac:dyDescent="0.3"/>
  <cols>
    <col min="1" max="1" width="3.77734375" style="1" customWidth="1"/>
    <col min="2" max="2" width="30.77734375" style="1" customWidth="1"/>
    <col min="3" max="3" width="1.77734375" style="1" customWidth="1"/>
    <col min="4" max="4" width="25.77734375" style="1" customWidth="1"/>
    <col min="5" max="5" width="1.77734375" style="1" customWidth="1"/>
    <col min="6" max="6" width="20.77734375" style="1" customWidth="1"/>
    <col min="7" max="7" width="1.77734375" style="1" customWidth="1"/>
    <col min="8" max="8" width="20.77734375" style="1" customWidth="1"/>
    <col min="9" max="9" width="1.77734375" style="1" customWidth="1"/>
    <col min="10" max="10" width="20.77734375" style="1" customWidth="1"/>
    <col min="11" max="11" width="1.77734375" style="1" customWidth="1"/>
    <col min="12" max="12" width="20.77734375" style="1" customWidth="1"/>
    <col min="13" max="16" width="8.88671875" style="1"/>
    <col min="17" max="23" width="10.77734375" style="1" customWidth="1"/>
    <col min="24" max="16384" width="8.88671875" style="1"/>
  </cols>
  <sheetData>
    <row r="2" spans="2:23" x14ac:dyDescent="0.3">
      <c r="B2" s="77" t="s">
        <v>18</v>
      </c>
      <c r="C2" s="18"/>
      <c r="D2" s="78" t="s">
        <v>23</v>
      </c>
      <c r="E2" s="18"/>
      <c r="F2" s="79" t="s">
        <v>143</v>
      </c>
      <c r="G2" s="18"/>
      <c r="H2" s="80" t="s">
        <v>138</v>
      </c>
      <c r="I2" s="18"/>
      <c r="J2" s="81" t="s">
        <v>54</v>
      </c>
      <c r="K2" s="18"/>
      <c r="L2" s="82" t="s">
        <v>123</v>
      </c>
      <c r="P2" s="223" t="s">
        <v>176</v>
      </c>
      <c r="Q2" s="223"/>
      <c r="R2" s="223"/>
      <c r="S2" s="223"/>
      <c r="T2" s="223"/>
      <c r="U2" s="223"/>
      <c r="V2" s="223"/>
      <c r="W2" s="223"/>
    </row>
    <row r="3" spans="2:23" x14ac:dyDescent="0.3">
      <c r="B3" s="83" t="s">
        <v>1</v>
      </c>
      <c r="D3" s="84" t="s">
        <v>2</v>
      </c>
      <c r="F3" s="85" t="s">
        <v>30</v>
      </c>
      <c r="H3" s="86" t="s">
        <v>140</v>
      </c>
      <c r="J3" s="87" t="s">
        <v>56</v>
      </c>
      <c r="L3" s="88">
        <v>1</v>
      </c>
      <c r="P3" s="85" t="s">
        <v>162</v>
      </c>
      <c r="Q3" s="99" t="s">
        <v>177</v>
      </c>
      <c r="R3" s="99" t="s">
        <v>178</v>
      </c>
      <c r="S3" s="99" t="s">
        <v>179</v>
      </c>
      <c r="T3" s="99" t="s">
        <v>180</v>
      </c>
      <c r="U3" s="99" t="s">
        <v>181</v>
      </c>
      <c r="V3" s="99" t="s">
        <v>182</v>
      </c>
      <c r="W3" s="99" t="s">
        <v>183</v>
      </c>
    </row>
    <row r="4" spans="2:23" ht="15" thickBot="1" x14ac:dyDescent="0.35">
      <c r="B4" s="83" t="s">
        <v>6</v>
      </c>
      <c r="D4" s="84" t="s">
        <v>24</v>
      </c>
      <c r="F4" s="85" t="s">
        <v>31</v>
      </c>
      <c r="H4" s="86" t="s">
        <v>139</v>
      </c>
      <c r="J4" s="87" t="s">
        <v>57</v>
      </c>
      <c r="L4" s="88">
        <v>0.9</v>
      </c>
      <c r="P4" s="100"/>
      <c r="Q4" s="101" t="s">
        <v>184</v>
      </c>
      <c r="R4" s="101" t="s">
        <v>184</v>
      </c>
      <c r="S4" s="101" t="s">
        <v>186</v>
      </c>
      <c r="T4" s="101" t="s">
        <v>186</v>
      </c>
      <c r="U4" s="101" t="s">
        <v>185</v>
      </c>
      <c r="V4" s="101" t="s">
        <v>185</v>
      </c>
      <c r="W4" s="101" t="s">
        <v>184</v>
      </c>
    </row>
    <row r="5" spans="2:23" x14ac:dyDescent="0.3">
      <c r="B5" s="83" t="s">
        <v>232</v>
      </c>
      <c r="D5" s="84" t="s">
        <v>25</v>
      </c>
      <c r="F5" s="85" t="s">
        <v>32</v>
      </c>
      <c r="H5" s="86" t="s">
        <v>40</v>
      </c>
      <c r="J5" s="87" t="s">
        <v>58</v>
      </c>
      <c r="L5" s="88">
        <v>0.85</v>
      </c>
      <c r="P5" s="85" t="s">
        <v>163</v>
      </c>
      <c r="Q5" s="102">
        <v>3.89</v>
      </c>
      <c r="R5" s="102">
        <v>4.21</v>
      </c>
      <c r="S5" s="102">
        <v>19.3</v>
      </c>
      <c r="T5" s="102">
        <v>11.5</v>
      </c>
      <c r="U5" s="102">
        <v>225</v>
      </c>
      <c r="V5" s="102">
        <v>155</v>
      </c>
      <c r="W5" s="102">
        <v>8.5500000000000007</v>
      </c>
    </row>
    <row r="6" spans="2:23" x14ac:dyDescent="0.3">
      <c r="B6" s="83" t="s">
        <v>7</v>
      </c>
      <c r="D6" s="84" t="s">
        <v>26</v>
      </c>
      <c r="F6" s="85" t="s">
        <v>33</v>
      </c>
      <c r="H6" s="86" t="s">
        <v>41</v>
      </c>
      <c r="J6" s="87" t="s">
        <v>55</v>
      </c>
      <c r="L6" s="88">
        <v>0.8</v>
      </c>
      <c r="P6" s="85" t="s">
        <v>164</v>
      </c>
      <c r="Q6" s="102">
        <v>3.78</v>
      </c>
      <c r="R6" s="102">
        <v>4.34</v>
      </c>
      <c r="S6" s="102">
        <v>21</v>
      </c>
      <c r="T6" s="102">
        <v>11</v>
      </c>
      <c r="U6" s="102">
        <v>230</v>
      </c>
      <c r="V6" s="102">
        <v>230</v>
      </c>
      <c r="W6" s="102">
        <v>8.31</v>
      </c>
    </row>
    <row r="7" spans="2:23" x14ac:dyDescent="0.3">
      <c r="B7" s="83" t="s">
        <v>8</v>
      </c>
      <c r="D7" s="84" t="s">
        <v>27</v>
      </c>
      <c r="F7" s="85" t="s">
        <v>29</v>
      </c>
      <c r="H7" s="86" t="s">
        <v>141</v>
      </c>
      <c r="J7" s="87" t="s">
        <v>59</v>
      </c>
      <c r="L7" s="88">
        <v>0.75</v>
      </c>
      <c r="P7" s="85" t="s">
        <v>165</v>
      </c>
      <c r="Q7" s="102">
        <v>3.74</v>
      </c>
      <c r="R7" s="102">
        <v>4.28</v>
      </c>
      <c r="S7" s="102">
        <v>21.7</v>
      </c>
      <c r="T7" s="102">
        <v>10.5</v>
      </c>
      <c r="U7" s="102">
        <v>225</v>
      </c>
      <c r="V7" s="102">
        <v>225</v>
      </c>
      <c r="W7" s="102">
        <v>8.18</v>
      </c>
    </row>
    <row r="8" spans="2:23" x14ac:dyDescent="0.3">
      <c r="B8" s="83" t="s">
        <v>9</v>
      </c>
      <c r="D8" s="84" t="s">
        <v>28</v>
      </c>
      <c r="F8" s="85" t="s">
        <v>34</v>
      </c>
      <c r="H8" s="86" t="s">
        <v>42</v>
      </c>
      <c r="J8" s="87" t="s">
        <v>3</v>
      </c>
      <c r="L8" s="88">
        <v>0.67</v>
      </c>
      <c r="P8" s="85" t="s">
        <v>166</v>
      </c>
      <c r="Q8" s="102">
        <v>3.34</v>
      </c>
      <c r="R8" s="102">
        <v>4.4800000000000004</v>
      </c>
      <c r="S8" s="102">
        <v>19.5</v>
      </c>
      <c r="T8" s="102">
        <v>11</v>
      </c>
      <c r="U8" s="102">
        <v>230</v>
      </c>
      <c r="V8" s="102">
        <v>225</v>
      </c>
      <c r="W8" s="102">
        <v>8.1</v>
      </c>
    </row>
    <row r="9" spans="2:23" x14ac:dyDescent="0.3">
      <c r="B9" s="83" t="s">
        <v>11</v>
      </c>
      <c r="D9" s="84" t="s">
        <v>4</v>
      </c>
      <c r="F9" s="85" t="s">
        <v>35</v>
      </c>
      <c r="H9" s="86" t="s">
        <v>43</v>
      </c>
      <c r="J9" s="87" t="s">
        <v>3</v>
      </c>
      <c r="L9" s="88">
        <v>0.6</v>
      </c>
      <c r="P9" s="85" t="s">
        <v>167</v>
      </c>
      <c r="Q9" s="102">
        <v>3.36</v>
      </c>
      <c r="R9" s="102">
        <v>4.25</v>
      </c>
      <c r="S9" s="102">
        <v>20.5</v>
      </c>
      <c r="T9" s="102">
        <v>11.75</v>
      </c>
      <c r="U9" s="102">
        <v>230</v>
      </c>
      <c r="V9" s="102">
        <v>235</v>
      </c>
      <c r="W9" s="102">
        <v>7.88</v>
      </c>
    </row>
    <row r="10" spans="2:23" x14ac:dyDescent="0.3">
      <c r="B10" s="83" t="s">
        <v>10</v>
      </c>
      <c r="D10" s="84" t="s">
        <v>3</v>
      </c>
      <c r="F10" s="85" t="s">
        <v>36</v>
      </c>
      <c r="H10" s="86" t="s">
        <v>44</v>
      </c>
      <c r="J10" s="87" t="s">
        <v>3</v>
      </c>
      <c r="K10" s="18"/>
      <c r="L10" s="88">
        <v>0.5</v>
      </c>
      <c r="P10" s="85" t="s">
        <v>168</v>
      </c>
      <c r="Q10" s="102">
        <v>3.08</v>
      </c>
      <c r="R10" s="102">
        <v>4.3499999999999996</v>
      </c>
      <c r="S10" s="102">
        <v>22.3</v>
      </c>
      <c r="T10" s="102">
        <v>13</v>
      </c>
      <c r="U10" s="102">
        <v>225</v>
      </c>
      <c r="V10" s="102">
        <v>230</v>
      </c>
      <c r="W10" s="102">
        <v>8.14</v>
      </c>
    </row>
    <row r="11" spans="2:23" x14ac:dyDescent="0.3">
      <c r="B11" s="83" t="s">
        <v>234</v>
      </c>
      <c r="D11" s="84" t="s">
        <v>3</v>
      </c>
      <c r="F11" s="85" t="s">
        <v>37</v>
      </c>
      <c r="H11" s="86" t="s">
        <v>45</v>
      </c>
      <c r="J11" s="87" t="s">
        <v>3</v>
      </c>
      <c r="L11" s="88">
        <v>0.4</v>
      </c>
      <c r="P11" s="85" t="s">
        <v>169</v>
      </c>
      <c r="Q11" s="102">
        <v>3.46</v>
      </c>
      <c r="R11" s="102">
        <v>4.2300000000000004</v>
      </c>
      <c r="S11" s="102">
        <v>24</v>
      </c>
      <c r="T11" s="102">
        <v>15</v>
      </c>
      <c r="U11" s="102">
        <v>225</v>
      </c>
      <c r="V11" s="102">
        <v>230</v>
      </c>
      <c r="W11" s="102">
        <v>8.42</v>
      </c>
    </row>
    <row r="12" spans="2:23" x14ac:dyDescent="0.3">
      <c r="B12" s="83" t="s">
        <v>233</v>
      </c>
      <c r="D12" s="84" t="s">
        <v>3</v>
      </c>
      <c r="F12" s="85" t="s">
        <v>38</v>
      </c>
      <c r="H12" s="86" t="s">
        <v>46</v>
      </c>
      <c r="J12" s="87" t="s">
        <v>3</v>
      </c>
      <c r="L12" s="88">
        <v>0.33</v>
      </c>
      <c r="P12" s="85" t="s">
        <v>170</v>
      </c>
      <c r="Q12" s="102">
        <v>3.45</v>
      </c>
      <c r="R12" s="102">
        <v>4.04</v>
      </c>
      <c r="S12" s="102">
        <v>27.9</v>
      </c>
      <c r="T12" s="102"/>
      <c r="U12" s="102">
        <v>215</v>
      </c>
      <c r="V12" s="102">
        <v>230</v>
      </c>
      <c r="W12" s="102">
        <v>8.51</v>
      </c>
    </row>
    <row r="13" spans="2:23" x14ac:dyDescent="0.3">
      <c r="B13" s="83" t="s">
        <v>19</v>
      </c>
      <c r="F13" s="85" t="s">
        <v>148</v>
      </c>
      <c r="H13" s="86" t="s">
        <v>47</v>
      </c>
      <c r="J13" s="87" t="s">
        <v>3</v>
      </c>
      <c r="L13" s="88">
        <v>0.25</v>
      </c>
      <c r="P13" s="85" t="s">
        <v>171</v>
      </c>
      <c r="Q13" s="102">
        <v>3.55</v>
      </c>
      <c r="R13" s="102">
        <v>4.16</v>
      </c>
      <c r="S13" s="102">
        <v>25.1</v>
      </c>
      <c r="T13" s="102"/>
      <c r="U13" s="102">
        <v>190</v>
      </c>
      <c r="V13" s="102">
        <v>210</v>
      </c>
      <c r="W13" s="102">
        <v>9.02</v>
      </c>
    </row>
    <row r="14" spans="2:23" x14ac:dyDescent="0.3">
      <c r="B14" s="83" t="s">
        <v>16</v>
      </c>
      <c r="F14" s="85" t="s">
        <v>149</v>
      </c>
      <c r="H14" s="86" t="s">
        <v>248</v>
      </c>
      <c r="J14" s="87" t="s">
        <v>3</v>
      </c>
      <c r="L14" s="88">
        <v>0.2</v>
      </c>
      <c r="P14" s="85" t="s">
        <v>172</v>
      </c>
      <c r="Q14" s="102">
        <v>4.18</v>
      </c>
      <c r="R14" s="102">
        <v>4.75</v>
      </c>
      <c r="S14" s="102">
        <v>17.8</v>
      </c>
      <c r="T14" s="102"/>
      <c r="U14" s="102">
        <v>200</v>
      </c>
      <c r="V14" s="102">
        <v>215</v>
      </c>
      <c r="W14" s="102">
        <v>9.5299999999999994</v>
      </c>
    </row>
    <row r="15" spans="2:23" x14ac:dyDescent="0.3">
      <c r="B15" s="83" t="s">
        <v>64</v>
      </c>
      <c r="F15" s="85" t="s">
        <v>39</v>
      </c>
      <c r="H15" s="86" t="s">
        <v>3</v>
      </c>
      <c r="L15" s="88">
        <v>0.1</v>
      </c>
      <c r="P15" s="85" t="s">
        <v>173</v>
      </c>
      <c r="Q15" s="102">
        <v>4.04</v>
      </c>
      <c r="R15" s="102">
        <v>4.9800000000000004</v>
      </c>
      <c r="S15" s="102">
        <v>17.100000000000001</v>
      </c>
      <c r="T15" s="102"/>
      <c r="U15" s="102">
        <v>190</v>
      </c>
      <c r="V15" s="102">
        <v>205</v>
      </c>
      <c r="W15" s="102">
        <v>10.4</v>
      </c>
    </row>
    <row r="16" spans="2:23" ht="15" thickBot="1" x14ac:dyDescent="0.35">
      <c r="B16" s="83" t="s">
        <v>65</v>
      </c>
      <c r="F16" s="85" t="s">
        <v>3</v>
      </c>
      <c r="H16" s="86" t="s">
        <v>3</v>
      </c>
      <c r="J16" s="89" t="s">
        <v>60</v>
      </c>
      <c r="L16" s="88">
        <v>0.05</v>
      </c>
      <c r="P16" s="103" t="s">
        <v>174</v>
      </c>
      <c r="Q16" s="104">
        <v>4.16</v>
      </c>
      <c r="R16" s="104">
        <v>5.21</v>
      </c>
      <c r="S16" s="104">
        <v>17.399999999999999</v>
      </c>
      <c r="T16" s="104"/>
      <c r="U16" s="104">
        <v>205</v>
      </c>
      <c r="V16" s="104">
        <v>215</v>
      </c>
      <c r="W16" s="104">
        <v>10.9</v>
      </c>
    </row>
    <row r="17" spans="2:23" ht="15" thickTop="1" x14ac:dyDescent="0.3">
      <c r="B17" s="83" t="s">
        <v>12</v>
      </c>
      <c r="F17" s="85" t="s">
        <v>3</v>
      </c>
      <c r="J17" s="90" t="s">
        <v>61</v>
      </c>
      <c r="K17" s="18"/>
      <c r="L17" s="88">
        <v>0</v>
      </c>
      <c r="P17" s="85" t="s">
        <v>175</v>
      </c>
      <c r="Q17" s="102">
        <v>3.67</v>
      </c>
      <c r="R17" s="102">
        <v>4.4400000000000004</v>
      </c>
      <c r="S17" s="102">
        <v>21.13</v>
      </c>
      <c r="T17" s="102">
        <v>11.96</v>
      </c>
      <c r="U17" s="102">
        <v>215.83</v>
      </c>
      <c r="V17" s="102">
        <v>217.08</v>
      </c>
      <c r="W17" s="102">
        <v>8.83</v>
      </c>
    </row>
    <row r="18" spans="2:23" x14ac:dyDescent="0.3">
      <c r="B18" s="83" t="s">
        <v>13</v>
      </c>
      <c r="F18" s="85" t="s">
        <v>3</v>
      </c>
      <c r="J18" s="90" t="s">
        <v>62</v>
      </c>
      <c r="L18" s="88" t="s">
        <v>3</v>
      </c>
    </row>
    <row r="19" spans="2:23" x14ac:dyDescent="0.3">
      <c r="B19" s="83" t="s">
        <v>14</v>
      </c>
      <c r="J19" s="90" t="s">
        <v>238</v>
      </c>
    </row>
    <row r="20" spans="2:23" x14ac:dyDescent="0.3">
      <c r="B20" s="83" t="s">
        <v>236</v>
      </c>
      <c r="J20" s="90" t="s">
        <v>63</v>
      </c>
      <c r="P20" s="224" t="s">
        <v>187</v>
      </c>
      <c r="Q20" s="224"/>
      <c r="R20" s="224"/>
    </row>
    <row r="21" spans="2:23" x14ac:dyDescent="0.3">
      <c r="B21" s="83" t="s">
        <v>15</v>
      </c>
      <c r="F21" s="81" t="s">
        <v>48</v>
      </c>
      <c r="H21" s="77" t="s">
        <v>212</v>
      </c>
      <c r="J21" s="90" t="s">
        <v>239</v>
      </c>
      <c r="L21" s="91" t="s">
        <v>142</v>
      </c>
      <c r="P21" s="105" t="s">
        <v>190</v>
      </c>
      <c r="Q21" s="105" t="s">
        <v>188</v>
      </c>
      <c r="R21" s="105" t="s">
        <v>189</v>
      </c>
    </row>
    <row r="22" spans="2:23" x14ac:dyDescent="0.3">
      <c r="B22" s="83" t="s">
        <v>17</v>
      </c>
      <c r="F22" s="93" t="s">
        <v>144</v>
      </c>
      <c r="H22" s="128" t="s">
        <v>213</v>
      </c>
      <c r="J22" s="90" t="s">
        <v>242</v>
      </c>
      <c r="K22" s="18"/>
      <c r="L22" s="92" t="s">
        <v>67</v>
      </c>
      <c r="P22" s="106">
        <v>350</v>
      </c>
      <c r="Q22" s="106">
        <v>47</v>
      </c>
      <c r="R22" s="106">
        <v>105</v>
      </c>
    </row>
    <row r="23" spans="2:23" x14ac:dyDescent="0.3">
      <c r="B23" s="83" t="s">
        <v>235</v>
      </c>
      <c r="D23" s="89" t="s">
        <v>124</v>
      </c>
      <c r="F23" s="93" t="s">
        <v>145</v>
      </c>
      <c r="H23" s="128" t="s">
        <v>214</v>
      </c>
      <c r="J23" s="90" t="s">
        <v>3</v>
      </c>
      <c r="L23" s="92" t="s">
        <v>68</v>
      </c>
    </row>
    <row r="24" spans="2:23" x14ac:dyDescent="0.3">
      <c r="B24" s="83" t="s">
        <v>22</v>
      </c>
      <c r="D24" s="90" t="s">
        <v>125</v>
      </c>
      <c r="F24" s="93" t="s">
        <v>146</v>
      </c>
      <c r="H24" s="128" t="s">
        <v>30</v>
      </c>
      <c r="J24" s="90" t="s">
        <v>3</v>
      </c>
      <c r="L24" s="92" t="s">
        <v>69</v>
      </c>
    </row>
    <row r="25" spans="2:23" x14ac:dyDescent="0.3">
      <c r="B25" s="83" t="s">
        <v>20</v>
      </c>
      <c r="D25" s="90" t="s">
        <v>126</v>
      </c>
      <c r="F25" s="93" t="s">
        <v>3</v>
      </c>
      <c r="H25" s="128" t="s">
        <v>31</v>
      </c>
      <c r="L25" s="92" t="s">
        <v>3</v>
      </c>
    </row>
    <row r="26" spans="2:23" x14ac:dyDescent="0.3">
      <c r="B26" s="83" t="s">
        <v>21</v>
      </c>
      <c r="D26" s="90" t="s">
        <v>237</v>
      </c>
      <c r="F26" s="93" t="s">
        <v>3</v>
      </c>
      <c r="H26" s="128" t="s">
        <v>32</v>
      </c>
      <c r="L26" s="92" t="s">
        <v>3</v>
      </c>
    </row>
    <row r="27" spans="2:23" x14ac:dyDescent="0.3">
      <c r="B27" s="83" t="s">
        <v>244</v>
      </c>
      <c r="D27" s="90" t="s">
        <v>127</v>
      </c>
      <c r="F27" s="93" t="s">
        <v>3</v>
      </c>
      <c r="H27" s="128" t="s">
        <v>33</v>
      </c>
    </row>
    <row r="28" spans="2:23" x14ac:dyDescent="0.3">
      <c r="B28" s="83" t="s">
        <v>245</v>
      </c>
      <c r="D28" s="90" t="s">
        <v>128</v>
      </c>
      <c r="H28" s="128" t="s">
        <v>29</v>
      </c>
      <c r="J28" s="96" t="s">
        <v>193</v>
      </c>
    </row>
    <row r="29" spans="2:23" x14ac:dyDescent="0.3">
      <c r="B29" s="83" t="s">
        <v>3</v>
      </c>
      <c r="D29" s="90" t="s">
        <v>122</v>
      </c>
      <c r="F29" s="94" t="s">
        <v>49</v>
      </c>
      <c r="H29" s="128" t="s">
        <v>34</v>
      </c>
      <c r="J29" s="97" t="s">
        <v>191</v>
      </c>
      <c r="L29" s="91" t="s">
        <v>66</v>
      </c>
    </row>
    <row r="30" spans="2:23" x14ac:dyDescent="0.3">
      <c r="B30" s="83" t="s">
        <v>3</v>
      </c>
      <c r="D30" s="90" t="s">
        <v>129</v>
      </c>
      <c r="F30" s="95" t="s">
        <v>49</v>
      </c>
      <c r="H30" s="128" t="s">
        <v>36</v>
      </c>
      <c r="J30" s="97" t="s">
        <v>192</v>
      </c>
      <c r="L30" s="92" t="s">
        <v>67</v>
      </c>
    </row>
    <row r="31" spans="2:23" x14ac:dyDescent="0.3">
      <c r="B31" s="83" t="s">
        <v>3</v>
      </c>
      <c r="D31" s="90" t="s">
        <v>130</v>
      </c>
      <c r="F31" s="95" t="s">
        <v>147</v>
      </c>
      <c r="H31" s="128" t="s">
        <v>215</v>
      </c>
      <c r="J31" s="97" t="s">
        <v>206</v>
      </c>
      <c r="L31" s="92" t="s">
        <v>68</v>
      </c>
    </row>
    <row r="32" spans="2:23" x14ac:dyDescent="0.3">
      <c r="B32" s="83" t="s">
        <v>3</v>
      </c>
      <c r="D32" s="90" t="s">
        <v>131</v>
      </c>
      <c r="F32" s="95" t="s">
        <v>3</v>
      </c>
      <c r="H32" s="128" t="s">
        <v>148</v>
      </c>
      <c r="J32" s="97" t="s">
        <v>161</v>
      </c>
      <c r="L32" s="92" t="s">
        <v>69</v>
      </c>
    </row>
    <row r="33" spans="2:12" x14ac:dyDescent="0.3">
      <c r="B33" s="83" t="s">
        <v>3</v>
      </c>
      <c r="D33" s="90" t="s">
        <v>132</v>
      </c>
      <c r="F33" s="95" t="s">
        <v>3</v>
      </c>
      <c r="H33" s="128" t="s">
        <v>149</v>
      </c>
      <c r="J33" s="97" t="s">
        <v>3</v>
      </c>
      <c r="L33" s="92" t="s">
        <v>3</v>
      </c>
    </row>
    <row r="34" spans="2:12" x14ac:dyDescent="0.3">
      <c r="B34" s="83" t="s">
        <v>3</v>
      </c>
      <c r="D34" s="90" t="s">
        <v>3</v>
      </c>
      <c r="F34" s="95" t="s">
        <v>3</v>
      </c>
      <c r="H34" s="128" t="s">
        <v>3</v>
      </c>
      <c r="J34" s="97" t="s">
        <v>3</v>
      </c>
      <c r="L34" s="92" t="s">
        <v>3</v>
      </c>
    </row>
  </sheetData>
  <mergeCells count="2">
    <mergeCell ref="P2:W2"/>
    <mergeCell ref="P20:R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Input Page</vt:lpstr>
      <vt:lpstr>Budget with Details</vt:lpstr>
      <vt:lpstr>Budget with NO Details</vt:lpstr>
      <vt:lpstr>Data</vt:lpstr>
      <vt:lpstr>'Budget with Details'!Print_Area</vt:lpstr>
      <vt:lpstr>'Budget with NO Details'!Print_Area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Tranel,Jeffrey</cp:lastModifiedBy>
  <cp:lastPrinted>2022-10-09T14:28:56Z</cp:lastPrinted>
  <dcterms:created xsi:type="dcterms:W3CDTF">2015-09-28T06:16:37Z</dcterms:created>
  <dcterms:modified xsi:type="dcterms:W3CDTF">2022-10-28T12:57:41Z</dcterms:modified>
</cp:coreProperties>
</file>