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Crop Budgets\2020\"/>
    </mc:Choice>
  </mc:AlternateContent>
  <xr:revisionPtr revIDLastSave="0" documentId="13_ncr:1_{54FB81C8-91D0-4EED-AE50-F17BDB79E8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E20" i="1"/>
  <c r="F26" i="1" l="1"/>
  <c r="G18" i="1"/>
  <c r="G19" i="1"/>
  <c r="H19" i="1" s="1"/>
  <c r="H18" i="1" l="1"/>
  <c r="H40" i="1"/>
  <c r="F27" i="1"/>
  <c r="G33" i="1" l="1"/>
  <c r="G34" i="1"/>
  <c r="G32" i="1"/>
  <c r="G36" i="1" l="1"/>
  <c r="G17" i="1"/>
  <c r="H17" i="1" s="1"/>
  <c r="G16" i="1" l="1"/>
  <c r="D50" i="1"/>
  <c r="D52" i="1" s="1"/>
  <c r="G47" i="1"/>
  <c r="H47" i="1" s="1"/>
  <c r="I36" i="1"/>
  <c r="H34" i="1"/>
  <c r="H33" i="1"/>
  <c r="I29" i="1"/>
  <c r="G27" i="1"/>
  <c r="G26" i="1"/>
  <c r="G25" i="1"/>
  <c r="H25" i="1" s="1"/>
  <c r="G24" i="1"/>
  <c r="I22" i="1"/>
  <c r="I11" i="1"/>
  <c r="G8" i="1"/>
  <c r="G11" i="1" s="1"/>
  <c r="G29" i="1" l="1"/>
  <c r="H26" i="1"/>
  <c r="H29" i="1"/>
  <c r="H27" i="1"/>
  <c r="H16" i="1"/>
  <c r="G20" i="1"/>
  <c r="G22" i="1" s="1"/>
  <c r="H22" i="1" s="1"/>
  <c r="H36" i="1"/>
  <c r="I30" i="1"/>
  <c r="I37" i="1" s="1"/>
  <c r="I38" i="1" s="1"/>
  <c r="I42" i="1" s="1"/>
  <c r="D48" i="1"/>
  <c r="D49" i="1"/>
  <c r="D51" i="1"/>
  <c r="F47" i="1"/>
  <c r="H32" i="1"/>
  <c r="H8" i="1"/>
  <c r="E47" i="1"/>
  <c r="I47" i="1"/>
  <c r="H24" i="1"/>
  <c r="H20" i="1" l="1"/>
  <c r="G30" i="1"/>
  <c r="G37" i="1" l="1"/>
  <c r="G38" i="1" s="1"/>
  <c r="G42" i="1" s="1"/>
  <c r="H30" i="1"/>
  <c r="H50" i="1" l="1"/>
  <c r="G48" i="1"/>
  <c r="E48" i="1"/>
  <c r="E50" i="1"/>
  <c r="I51" i="1"/>
  <c r="F49" i="1"/>
  <c r="E49" i="1"/>
  <c r="H48" i="1"/>
  <c r="F50" i="1"/>
  <c r="E52" i="1"/>
  <c r="G49" i="1"/>
  <c r="I48" i="1"/>
  <c r="I49" i="1"/>
  <c r="F52" i="1"/>
  <c r="H49" i="1"/>
  <c r="G50" i="1"/>
  <c r="E51" i="1"/>
  <c r="H52" i="1"/>
  <c r="F51" i="1"/>
  <c r="H51" i="1"/>
  <c r="H37" i="1"/>
  <c r="I50" i="1"/>
  <c r="I52" i="1"/>
  <c r="G51" i="1"/>
  <c r="G52" i="1"/>
  <c r="F48" i="1"/>
  <c r="H42" i="1"/>
  <c r="H38" i="1"/>
</calcChain>
</file>

<file path=xl/sharedStrings.xml><?xml version="1.0" encoding="utf-8"?>
<sst xmlns="http://schemas.openxmlformats.org/spreadsheetml/2006/main" count="63" uniqueCount="50">
  <si>
    <t xml:space="preserve"> </t>
  </si>
  <si>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</si>
  <si>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</si>
  <si>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</si>
  <si>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</si>
  <si>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</si>
  <si>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</si>
  <si>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</si>
  <si>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 xml:space="preserve">PER TON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</si>
  <si>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</si>
  <si>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</si>
  <si>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</si>
  <si>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</si>
  <si>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</si>
  <si>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</si>
  <si>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acre</t>
  </si>
  <si>
    <t>lbs</t>
  </si>
  <si>
    <t>Custom Application</t>
  </si>
  <si>
    <t>dollars</t>
  </si>
  <si>
    <t>Total Pre-Harvest Expenses</t>
  </si>
  <si>
    <t>HARVEST COSTS</t>
  </si>
  <si>
    <t>Hauling</t>
  </si>
  <si>
    <t>Total Harvest Costs</t>
  </si>
  <si>
    <t>Total Operating Costs</t>
  </si>
  <si>
    <t>PROPERTY &amp; OWNERSHIP COSTS</t>
  </si>
  <si>
    <t>General Farm Overhead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</si>
  <si>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</si>
  <si>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</si>
  <si>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</si>
  <si>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</si>
  <si>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</si>
  <si>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</si>
  <si>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</si>
  <si>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PRICES ($/ton)</t>
  </si>
  <si>
    <t>ALTERNATIVE YIELDS</t>
  </si>
  <si>
    <t>Western - Grass Hay</t>
  </si>
  <si>
    <t xml:space="preserve">Rake </t>
  </si>
  <si>
    <t>bale</t>
  </si>
  <si>
    <t xml:space="preserve">Swath </t>
  </si>
  <si>
    <t>Grass Hay</t>
  </si>
  <si>
    <t xml:space="preserve">  </t>
  </si>
  <si>
    <t>ton</t>
  </si>
  <si>
    <t>Other</t>
  </si>
  <si>
    <t>Bale (rounds)</t>
  </si>
  <si>
    <t>TONS PER ACRE</t>
  </si>
  <si>
    <t>Herbicide</t>
  </si>
  <si>
    <t xml:space="preserve">Fertilizer </t>
  </si>
  <si>
    <t>Machinery Ownership Costs</t>
  </si>
  <si>
    <t>Interest Expense (6 months @ 5.0%)</t>
  </si>
  <si>
    <t>Land ($5,200 @ 3.7%)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</si>
</sst>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indent="4"/>
    </xf>
    <xf numFmtId="0" fontId="2" fillId="0" borderId="0" xfId="0" applyFont="1" applyFill="1" applyAlignment="1">
      <alignment vertical="center"/>
    </xf>
    <xf numFmtId="40" fontId="2" fillId="0" borderId="0" xfId="0" applyNumberFormat="1" applyFont="1" applyFill="1" applyAlignment="1">
      <alignment vertical="center"/>
    </xf>
    <xf numFmtId="40" fontId="2" fillId="0" borderId="0" xfId="0" applyNumberFormat="1" applyFont="1" applyAlignment="1">
      <alignment horizontal="center" vertical="center"/>
    </xf>
    <xf numFmtId="0" fontId="1" fillId="3" borderId="13" xfId="2" applyBorder="1" applyAlignment="1">
      <alignment horizontal="center" vertical="center"/>
    </xf>
    <xf numFmtId="8" fontId="1" fillId="3" borderId="13" xfId="2" applyNumberFormat="1" applyBorder="1" applyAlignment="1">
      <alignment vertical="center"/>
    </xf>
    <xf numFmtId="6" fontId="1" fillId="3" borderId="13" xfId="2" applyNumberFormat="1" applyBorder="1" applyAlignment="1">
      <alignment vertical="center"/>
    </xf>
    <xf numFmtId="0" fontId="1" fillId="3" borderId="13" xfId="2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F6B3127-F57E-4E3B-84FA-58CC78BCA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38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2"/>
  <sheetViews>
    <sheetView tabSelected="1" topLeftCell="A9" zoomScaleNormal="100" workbookViewId="0">
      <selection activeCell="G41" sqref="G41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1.28515625" style="1" customWidth="1"/>
    <col min="4" max="4" width="9.85546875" style="1" customWidth="1"/>
    <col min="5" max="5" width="13.7109375" style="1" customWidth="1"/>
    <col min="6" max="8" width="9.85546875" style="1" customWidth="1"/>
    <col min="9" max="9" width="11.140625" style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1" spans="2:13" x14ac:dyDescent="0.25">
      <c r="J1" s="1" t="s">
        <v>0</v>
      </c>
    </row>
    <row r="2" spans="2:13" ht="78" customHeight="1" x14ac:dyDescent="0.25"/>
    <row r="3" spans="2:13" ht="5.0999999999999996" customHeight="1" x14ac:dyDescent="0.25"/>
    <row r="4" spans="2:13" ht="20.100000000000001" customHeight="1" x14ac:dyDescent="0.25">
      <c r="B4" s="71" t="s">
        <v>35</v>
      </c>
      <c r="C4" s="71"/>
      <c r="D4" s="71"/>
      <c r="E4" s="71"/>
      <c r="F4" s="71"/>
      <c r="G4" s="71"/>
      <c r="H4" s="71"/>
      <c r="I4" s="2">
        <v>2021</v>
      </c>
    </row>
    <row r="5" spans="2:13" ht="20.100000000000001" customHeight="1" x14ac:dyDescent="0.25">
      <c r="B5" s="3" t="s">
        <v>1</v>
      </c>
    </row>
    <row r="6" spans="2:13" x14ac:dyDescent="0.25">
      <c r="B6" s="4" t="s">
        <v>2</v>
      </c>
      <c r="C6" s="4"/>
      <c r="D6" s="5"/>
      <c r="E6" s="5"/>
      <c r="F6" s="5"/>
      <c r="G6" s="5"/>
      <c r="H6" s="5"/>
      <c r="I6" s="5"/>
    </row>
    <row r="7" spans="2:13" ht="15" customHeight="1" thickBot="1" x14ac:dyDescent="0.3">
      <c r="B7" s="6" t="s">
        <v>3</v>
      </c>
      <c r="C7" s="6"/>
      <c r="D7" s="7" t="s">
        <v>4</v>
      </c>
      <c r="E7" s="8" t="s">
        <v>5</v>
      </c>
      <c r="F7" s="7" t="s">
        <v>6</v>
      </c>
      <c r="G7" s="8" t="s">
        <v>7</v>
      </c>
      <c r="H7" s="8" t="s">
        <v>8</v>
      </c>
      <c r="I7" s="8" t="s">
        <v>9</v>
      </c>
    </row>
    <row r="8" spans="2:13" ht="14.1" customHeight="1" x14ac:dyDescent="0.25">
      <c r="B8" s="10" t="s">
        <v>39</v>
      </c>
      <c r="C8" s="10"/>
      <c r="D8" s="11" t="s">
        <v>41</v>
      </c>
      <c r="E8" s="12">
        <v>232.08</v>
      </c>
      <c r="F8" s="11">
        <v>1.35</v>
      </c>
      <c r="G8" s="13">
        <f>E8*F8</f>
        <v>313.30800000000005</v>
      </c>
      <c r="H8" s="12">
        <f>G8/F8</f>
        <v>232.08</v>
      </c>
      <c r="I8" s="70"/>
    </row>
    <row r="9" spans="2:13" ht="14.1" customHeight="1" x14ac:dyDescent="0.25">
      <c r="B9" s="10" t="s">
        <v>42</v>
      </c>
      <c r="C9" s="10"/>
      <c r="D9" s="67"/>
      <c r="E9" s="68"/>
      <c r="F9" s="67"/>
      <c r="G9" s="69"/>
      <c r="H9" s="68"/>
      <c r="I9" s="70"/>
    </row>
    <row r="10" spans="2:13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13" ht="15" customHeight="1" thickTop="1" x14ac:dyDescent="0.25">
      <c r="B11" s="19" t="s">
        <v>10</v>
      </c>
      <c r="C11" s="19"/>
      <c r="D11" s="20"/>
      <c r="E11" s="21"/>
      <c r="F11" s="21"/>
      <c r="G11" s="22">
        <f>SUM(G8:G9)</f>
        <v>313.30800000000005</v>
      </c>
      <c r="H11" s="23"/>
      <c r="I11" s="22">
        <f>SUM(I8:I10)</f>
        <v>0</v>
      </c>
    </row>
    <row r="12" spans="2:13" ht="15" customHeight="1" x14ac:dyDescent="0.25">
      <c r="B12" s="24"/>
      <c r="C12" s="24"/>
      <c r="D12" s="11"/>
      <c r="G12" s="13"/>
      <c r="H12" s="13"/>
      <c r="I12" s="13"/>
    </row>
    <row r="13" spans="2:13" ht="15" customHeight="1" x14ac:dyDescent="0.25">
      <c r="B13" s="4" t="s">
        <v>11</v>
      </c>
      <c r="C13" s="4"/>
      <c r="D13" s="25"/>
      <c r="E13" s="26"/>
      <c r="F13" s="26"/>
      <c r="G13" s="26"/>
      <c r="H13" s="26"/>
      <c r="I13" s="26"/>
    </row>
    <row r="14" spans="2:13" ht="30" customHeight="1" thickBot="1" x14ac:dyDescent="0.3">
      <c r="B14" s="27"/>
      <c r="C14" s="27"/>
      <c r="D14" s="28" t="s">
        <v>4</v>
      </c>
      <c r="E14" s="9" t="s">
        <v>12</v>
      </c>
      <c r="F14" s="28" t="s">
        <v>13</v>
      </c>
      <c r="G14" s="9" t="s">
        <v>7</v>
      </c>
      <c r="H14" s="9" t="s">
        <v>8</v>
      </c>
      <c r="I14" s="9" t="s">
        <v>9</v>
      </c>
    </row>
    <row r="15" spans="2:13" ht="15" customHeight="1" x14ac:dyDescent="0.25">
      <c r="B15" s="1" t="s">
        <v>14</v>
      </c>
      <c r="D15" s="11"/>
      <c r="F15" s="11"/>
    </row>
    <row r="16" spans="2:13" ht="14.1" customHeight="1" x14ac:dyDescent="0.25">
      <c r="B16" s="62" t="s">
        <v>46</v>
      </c>
      <c r="C16" s="10"/>
      <c r="D16" s="11" t="s">
        <v>16</v>
      </c>
      <c r="E16" s="29">
        <v>0.47460000000000002</v>
      </c>
      <c r="F16" s="31">
        <v>150</v>
      </c>
      <c r="G16" s="29">
        <f>E16*F16</f>
        <v>71.19</v>
      </c>
      <c r="H16" s="29">
        <f>G16/$F$8</f>
        <v>52.733333333333327</v>
      </c>
      <c r="I16" s="70"/>
      <c r="K16" s="62"/>
      <c r="L16" s="65"/>
      <c r="M16" s="64"/>
    </row>
    <row r="17" spans="2:13" ht="14.1" customHeight="1" x14ac:dyDescent="0.25">
      <c r="B17" s="63" t="s">
        <v>17</v>
      </c>
      <c r="C17" s="10"/>
      <c r="D17" s="11" t="s">
        <v>15</v>
      </c>
      <c r="E17" s="29">
        <v>12</v>
      </c>
      <c r="F17" s="31">
        <v>1</v>
      </c>
      <c r="G17" s="29">
        <f>E17*F17</f>
        <v>12</v>
      </c>
      <c r="H17" s="29">
        <f>G17/$F$8</f>
        <v>8.8888888888888875</v>
      </c>
      <c r="I17" s="70"/>
      <c r="K17" s="62"/>
      <c r="L17" s="65"/>
      <c r="M17" s="64"/>
    </row>
    <row r="18" spans="2:13" ht="14.1" customHeight="1" x14ac:dyDescent="0.25">
      <c r="B18" s="62" t="s">
        <v>45</v>
      </c>
      <c r="C18" s="10"/>
      <c r="D18" s="11" t="s">
        <v>18</v>
      </c>
      <c r="E18" s="29">
        <v>15.335353</v>
      </c>
      <c r="F18" s="31">
        <v>2</v>
      </c>
      <c r="G18" s="29">
        <f t="shared" ref="G18:G19" si="0">E18*F18</f>
        <v>30.670705999999999</v>
      </c>
      <c r="H18" s="29">
        <f t="shared" ref="H18:H19" si="1">G18/$F$8</f>
        <v>22.719041481481479</v>
      </c>
      <c r="I18" s="70"/>
      <c r="K18" s="62"/>
      <c r="L18" s="65"/>
      <c r="M18" s="64"/>
    </row>
    <row r="19" spans="2:13" ht="14.1" customHeight="1" x14ac:dyDescent="0.25">
      <c r="B19" s="63" t="s">
        <v>17</v>
      </c>
      <c r="C19" s="10"/>
      <c r="D19" s="11" t="s">
        <v>15</v>
      </c>
      <c r="E19" s="29">
        <v>12</v>
      </c>
      <c r="F19" s="31">
        <v>2</v>
      </c>
      <c r="G19" s="29">
        <f t="shared" si="0"/>
        <v>24</v>
      </c>
      <c r="H19" s="29">
        <f t="shared" si="1"/>
        <v>17.777777777777775</v>
      </c>
      <c r="I19" s="70"/>
      <c r="K19" s="62"/>
      <c r="L19" s="65"/>
      <c r="M19" s="64"/>
    </row>
    <row r="20" spans="2:13" ht="14.1" customHeight="1" x14ac:dyDescent="0.25">
      <c r="B20" s="1" t="s">
        <v>48</v>
      </c>
      <c r="D20" s="11" t="s">
        <v>18</v>
      </c>
      <c r="E20" s="29">
        <f>SUM(G16:G19)*0.5*0.05</f>
        <v>3.4465176500000001</v>
      </c>
      <c r="F20" s="31">
        <v>1</v>
      </c>
      <c r="G20" s="29">
        <f>E20*F20</f>
        <v>3.4465176500000001</v>
      </c>
      <c r="H20" s="29">
        <f>G20/$F$8</f>
        <v>2.5529760370370371</v>
      </c>
      <c r="I20" s="70"/>
      <c r="K20" s="62"/>
      <c r="L20" s="65"/>
      <c r="M20" s="64"/>
    </row>
    <row r="21" spans="2:13" ht="5.0999999999999996" customHeight="1" x14ac:dyDescent="0.25">
      <c r="B21" s="32"/>
      <c r="C21" s="32"/>
      <c r="D21" s="33"/>
      <c r="E21" s="30"/>
      <c r="F21" s="33"/>
      <c r="G21" s="30"/>
      <c r="H21" s="30"/>
      <c r="I21" s="30"/>
      <c r="K21" s="64"/>
      <c r="L21" s="64"/>
      <c r="M21" s="64"/>
    </row>
    <row r="22" spans="2:13" ht="14.1" customHeight="1" x14ac:dyDescent="0.25">
      <c r="B22" s="10" t="s">
        <v>19</v>
      </c>
      <c r="C22" s="10"/>
      <c r="D22" s="11"/>
      <c r="F22" s="11"/>
      <c r="G22" s="34">
        <f>SUM(G16:G20)</f>
        <v>141.30722365</v>
      </c>
      <c r="H22" s="34">
        <f>G22/F8</f>
        <v>104.67201751851852</v>
      </c>
      <c r="I22" s="34">
        <f>SUM(I16:I21)</f>
        <v>0</v>
      </c>
      <c r="K22" s="64"/>
      <c r="L22" s="64"/>
      <c r="M22" s="64"/>
    </row>
    <row r="23" spans="2:13" ht="14.1" customHeight="1" x14ac:dyDescent="0.25">
      <c r="B23" s="1" t="s">
        <v>20</v>
      </c>
      <c r="D23" s="11"/>
      <c r="F23" s="11"/>
      <c r="K23" s="64"/>
      <c r="L23" s="64"/>
      <c r="M23" s="64"/>
    </row>
    <row r="24" spans="2:13" ht="14.1" customHeight="1" x14ac:dyDescent="0.25">
      <c r="B24" s="10" t="s">
        <v>38</v>
      </c>
      <c r="C24" s="10"/>
      <c r="D24" s="11" t="s">
        <v>15</v>
      </c>
      <c r="E24" s="29">
        <v>15</v>
      </c>
      <c r="F24" s="31">
        <v>2</v>
      </c>
      <c r="G24" s="29">
        <f>E24*F24</f>
        <v>30</v>
      </c>
      <c r="H24" s="29">
        <f>G24/$F$8</f>
        <v>22.222222222222221</v>
      </c>
      <c r="I24" s="70"/>
      <c r="L24" s="65"/>
      <c r="M24" s="64"/>
    </row>
    <row r="25" spans="2:13" ht="14.1" customHeight="1" x14ac:dyDescent="0.25">
      <c r="B25" s="10" t="s">
        <v>36</v>
      </c>
      <c r="C25" s="10"/>
      <c r="D25" s="11" t="s">
        <v>15</v>
      </c>
      <c r="E25" s="29">
        <v>9</v>
      </c>
      <c r="F25" s="31">
        <v>2</v>
      </c>
      <c r="G25" s="29">
        <f>E25*F25</f>
        <v>18</v>
      </c>
      <c r="H25" s="29">
        <f>G25/$F$8</f>
        <v>13.333333333333332</v>
      </c>
      <c r="I25" s="70"/>
      <c r="K25" s="64"/>
      <c r="L25" s="64"/>
      <c r="M25" s="64"/>
    </row>
    <row r="26" spans="2:13" ht="14.1" customHeight="1" x14ac:dyDescent="0.25">
      <c r="B26" s="10" t="s">
        <v>43</v>
      </c>
      <c r="C26" s="10"/>
      <c r="D26" s="11" t="s">
        <v>37</v>
      </c>
      <c r="E26" s="29">
        <v>9</v>
      </c>
      <c r="F26" s="66">
        <f>$F$8/(1200/2000)</f>
        <v>2.2500000000000004</v>
      </c>
      <c r="G26" s="29">
        <f>E26*F26</f>
        <v>20.250000000000004</v>
      </c>
      <c r="H26" s="29">
        <f>G26/$F$8</f>
        <v>15.000000000000002</v>
      </c>
      <c r="I26" s="70"/>
    </row>
    <row r="27" spans="2:13" ht="14.1" customHeight="1" x14ac:dyDescent="0.25">
      <c r="B27" s="10" t="s">
        <v>21</v>
      </c>
      <c r="C27" s="10"/>
      <c r="D27" s="11" t="s">
        <v>37</v>
      </c>
      <c r="E27" s="29">
        <v>4.5</v>
      </c>
      <c r="F27" s="66">
        <f>$F$8/(1200/2000)</f>
        <v>2.2500000000000004</v>
      </c>
      <c r="G27" s="29">
        <f>E27*F27</f>
        <v>10.125000000000002</v>
      </c>
      <c r="H27" s="29">
        <f>G27/$F$8</f>
        <v>7.5000000000000009</v>
      </c>
      <c r="I27" s="70" t="s">
        <v>40</v>
      </c>
    </row>
    <row r="28" spans="2:13" ht="5.0999999999999996" customHeight="1" x14ac:dyDescent="0.25">
      <c r="B28" s="35"/>
      <c r="C28" s="35"/>
      <c r="D28" s="33"/>
      <c r="E28" s="30"/>
      <c r="F28" s="33"/>
      <c r="G28" s="30"/>
      <c r="H28" s="30"/>
      <c r="I28" s="30"/>
    </row>
    <row r="29" spans="2:13" ht="14.1" customHeight="1" thickBot="1" x14ac:dyDescent="0.3">
      <c r="B29" s="36" t="s">
        <v>22</v>
      </c>
      <c r="C29" s="36"/>
      <c r="D29" s="15"/>
      <c r="E29" s="17"/>
      <c r="F29" s="15"/>
      <c r="G29" s="37">
        <f>SUM(G24:G27)</f>
        <v>78.375</v>
      </c>
      <c r="H29" s="37">
        <f>G29/F8</f>
        <v>58.05555555555555</v>
      </c>
      <c r="I29" s="37">
        <f>SUM(I24:I28)</f>
        <v>0</v>
      </c>
    </row>
    <row r="30" spans="2:13" ht="14.1" customHeight="1" thickTop="1" x14ac:dyDescent="0.25">
      <c r="B30" s="19" t="s">
        <v>23</v>
      </c>
      <c r="C30" s="19"/>
      <c r="D30" s="20"/>
      <c r="E30" s="21"/>
      <c r="F30" s="20"/>
      <c r="G30" s="23">
        <f>G22+G29</f>
        <v>219.68222365</v>
      </c>
      <c r="H30" s="23">
        <f>G30/F8</f>
        <v>162.72757307407406</v>
      </c>
      <c r="I30" s="23">
        <f>I22+I29</f>
        <v>0</v>
      </c>
    </row>
    <row r="31" spans="2:13" ht="14.1" customHeight="1" x14ac:dyDescent="0.25">
      <c r="B31" s="1" t="s">
        <v>24</v>
      </c>
      <c r="D31" s="11"/>
      <c r="F31" s="11"/>
    </row>
    <row r="32" spans="2:13" ht="14.1" customHeight="1" x14ac:dyDescent="0.25">
      <c r="B32" s="10" t="s">
        <v>25</v>
      </c>
      <c r="C32" s="10"/>
      <c r="D32" s="11" t="s">
        <v>18</v>
      </c>
      <c r="E32" s="29">
        <v>12.42</v>
      </c>
      <c r="F32" s="31">
        <v>1</v>
      </c>
      <c r="G32" s="29">
        <f>E32*F32</f>
        <v>12.42</v>
      </c>
      <c r="H32" s="29">
        <f>G32/$F$8</f>
        <v>9.1999999999999993</v>
      </c>
      <c r="I32" s="70"/>
      <c r="K32" s="73"/>
    </row>
    <row r="33" spans="2:11" ht="14.1" customHeight="1" x14ac:dyDescent="0.25">
      <c r="B33" s="10" t="s">
        <v>47</v>
      </c>
      <c r="C33" s="10"/>
      <c r="D33" s="11" t="s">
        <v>18</v>
      </c>
      <c r="E33" s="29">
        <v>66.88</v>
      </c>
      <c r="F33" s="31">
        <v>1</v>
      </c>
      <c r="G33" s="29">
        <f t="shared" ref="G33:G34" si="2">E33*F33</f>
        <v>66.88</v>
      </c>
      <c r="H33" s="29">
        <f>G33/$F$8</f>
        <v>49.540740740740738</v>
      </c>
      <c r="I33" s="70"/>
      <c r="K33" s="73"/>
    </row>
    <row r="34" spans="2:11" ht="14.1" customHeight="1" x14ac:dyDescent="0.25">
      <c r="B34" s="10" t="s">
        <v>26</v>
      </c>
      <c r="C34" s="10"/>
      <c r="D34" s="11" t="s">
        <v>18</v>
      </c>
      <c r="E34" s="29">
        <v>19.7</v>
      </c>
      <c r="F34" s="31">
        <v>1</v>
      </c>
      <c r="G34" s="29">
        <f t="shared" si="2"/>
        <v>19.7</v>
      </c>
      <c r="H34" s="29">
        <f>G34/$F$8</f>
        <v>14.592592592592592</v>
      </c>
      <c r="I34" s="70"/>
      <c r="K34" s="73"/>
    </row>
    <row r="35" spans="2:11" ht="5.0999999999999996" customHeight="1" x14ac:dyDescent="0.25">
      <c r="B35" s="35"/>
      <c r="C35" s="35"/>
      <c r="D35" s="33"/>
      <c r="E35" s="30"/>
      <c r="F35" s="30"/>
      <c r="G35" s="30"/>
      <c r="H35" s="30"/>
      <c r="I35" s="30"/>
    </row>
    <row r="36" spans="2:11" ht="14.1" customHeight="1" thickBot="1" x14ac:dyDescent="0.3">
      <c r="B36" s="38" t="s">
        <v>27</v>
      </c>
      <c r="C36" s="38"/>
      <c r="D36" s="39"/>
      <c r="E36" s="40"/>
      <c r="F36" s="40"/>
      <c r="G36" s="41">
        <f>SUM(G32:G34)</f>
        <v>99</v>
      </c>
      <c r="H36" s="41">
        <f>G36/F8</f>
        <v>73.333333333333329</v>
      </c>
      <c r="I36" s="41">
        <f>SUM(I32:I35)</f>
        <v>0</v>
      </c>
    </row>
    <row r="37" spans="2:11" ht="15.95" customHeight="1" thickTop="1" thickBot="1" x14ac:dyDescent="0.3">
      <c r="B37" s="42" t="s">
        <v>28</v>
      </c>
      <c r="C37" s="42"/>
      <c r="D37" s="43"/>
      <c r="E37" s="42"/>
      <c r="F37" s="42"/>
      <c r="G37" s="44">
        <f>G30+G36</f>
        <v>318.68222364999997</v>
      </c>
      <c r="H37" s="44">
        <f>G37/F8</f>
        <v>236.06090640740737</v>
      </c>
      <c r="I37" s="44">
        <f>I30+I36</f>
        <v>0</v>
      </c>
    </row>
    <row r="38" spans="2:11" ht="15.95" customHeight="1" thickTop="1" thickBot="1" x14ac:dyDescent="0.3">
      <c r="B38" s="42" t="s">
        <v>29</v>
      </c>
      <c r="C38" s="42"/>
      <c r="D38" s="43"/>
      <c r="E38" s="42"/>
      <c r="F38" s="42"/>
      <c r="G38" s="44">
        <f>G11-G37</f>
        <v>-5.3742236499999194</v>
      </c>
      <c r="H38" s="44">
        <f>G38/F8</f>
        <v>-3.9809064074073475</v>
      </c>
      <c r="I38" s="44">
        <f>I11-I37</f>
        <v>0</v>
      </c>
    </row>
    <row r="39" spans="2:11" ht="14.1" customHeight="1" thickTop="1" x14ac:dyDescent="0.25">
      <c r="B39" s="1" t="s">
        <v>30</v>
      </c>
      <c r="D39" s="11"/>
    </row>
    <row r="40" spans="2:11" ht="14.1" customHeight="1" x14ac:dyDescent="0.25">
      <c r="B40" s="10" t="s">
        <v>49</v>
      </c>
      <c r="C40" s="10"/>
      <c r="D40" s="11"/>
      <c r="G40" s="29">
        <f>5200*0.037</f>
        <v>192.39999999999998</v>
      </c>
      <c r="H40" s="29">
        <f>G40/$F$8</f>
        <v>142.5185185185185</v>
      </c>
      <c r="I40" s="70"/>
    </row>
    <row r="41" spans="2:11" ht="5.0999999999999996" customHeight="1" thickBot="1" x14ac:dyDescent="0.3">
      <c r="B41" s="14"/>
      <c r="C41" s="14"/>
      <c r="D41" s="15"/>
      <c r="E41" s="17"/>
      <c r="F41" s="17"/>
      <c r="G41" s="45"/>
      <c r="H41" s="46"/>
      <c r="I41" s="17"/>
    </row>
    <row r="42" spans="2:11" ht="15" customHeight="1" thickTop="1" x14ac:dyDescent="0.25">
      <c r="B42" s="21" t="s">
        <v>31</v>
      </c>
      <c r="C42" s="21"/>
      <c r="D42" s="20"/>
      <c r="E42" s="21"/>
      <c r="F42" s="21"/>
      <c r="G42" s="23">
        <f>G38-G40</f>
        <v>-197.7742236499999</v>
      </c>
      <c r="H42" s="23">
        <f>G42/$F$8</f>
        <v>-146.49942492592584</v>
      </c>
      <c r="I42" s="23">
        <f>I38-I40</f>
        <v>0</v>
      </c>
    </row>
    <row r="43" spans="2:11" ht="15" customHeight="1" x14ac:dyDescent="0.25"/>
    <row r="44" spans="2:11" ht="15" customHeight="1" x14ac:dyDescent="0.25">
      <c r="B44" s="4" t="s">
        <v>32</v>
      </c>
      <c r="C44" s="4"/>
      <c r="D44" s="26"/>
      <c r="E44" s="26"/>
      <c r="F44" s="26"/>
      <c r="G44" s="26"/>
      <c r="H44" s="26"/>
      <c r="I44" s="26"/>
    </row>
    <row r="45" spans="2:11" ht="12.95" customHeight="1" x14ac:dyDescent="0.25">
      <c r="C45" s="47"/>
      <c r="D45" s="47"/>
      <c r="E45" s="72" t="s">
        <v>33</v>
      </c>
      <c r="F45" s="72"/>
      <c r="G45" s="72"/>
      <c r="H45" s="72"/>
      <c r="I45" s="72"/>
    </row>
    <row r="46" spans="2:11" ht="12.95" customHeight="1" x14ac:dyDescent="0.25">
      <c r="C46" s="47"/>
      <c r="D46" s="47"/>
      <c r="E46" s="48">
        <v>-0.25</v>
      </c>
      <c r="F46" s="48">
        <v>-0.1</v>
      </c>
      <c r="G46" s="47"/>
      <c r="H46" s="48">
        <v>0.1</v>
      </c>
      <c r="I46" s="48">
        <v>0.25</v>
      </c>
    </row>
    <row r="47" spans="2:11" ht="12.95" customHeight="1" x14ac:dyDescent="0.25">
      <c r="C47" s="72" t="s">
        <v>34</v>
      </c>
      <c r="D47" s="72"/>
      <c r="E47" s="49">
        <f>G47*0.75</f>
        <v>174.06</v>
      </c>
      <c r="F47" s="49">
        <f>G47*0.9</f>
        <v>208.87200000000001</v>
      </c>
      <c r="G47" s="49">
        <f>E8</f>
        <v>232.08</v>
      </c>
      <c r="H47" s="49">
        <f>G47*1.1</f>
        <v>255.28800000000004</v>
      </c>
      <c r="I47" s="49">
        <f>G47*1.25</f>
        <v>290.10000000000002</v>
      </c>
    </row>
    <row r="48" spans="2:11" ht="12.95" customHeight="1" x14ac:dyDescent="0.25">
      <c r="C48" s="50">
        <v>-0.25</v>
      </c>
      <c r="D48" s="51">
        <f>D50*0.75</f>
        <v>1.0125000000000002</v>
      </c>
      <c r="E48" s="52">
        <f>(E$47*$D48)-$G$37</f>
        <v>-142.44647364999994</v>
      </c>
      <c r="F48" s="53">
        <f t="shared" ref="F48:I52" si="3">(F$47*$D48)-$G$37</f>
        <v>-107.19932364999991</v>
      </c>
      <c r="G48" s="53">
        <f t="shared" si="3"/>
        <v>-83.701223649999918</v>
      </c>
      <c r="H48" s="53">
        <f t="shared" si="3"/>
        <v>-60.203123649999895</v>
      </c>
      <c r="I48" s="54">
        <f t="shared" si="3"/>
        <v>-24.955973649999919</v>
      </c>
    </row>
    <row r="49" spans="3:9" ht="12.95" customHeight="1" x14ac:dyDescent="0.25">
      <c r="C49" s="50">
        <v>-0.1</v>
      </c>
      <c r="D49" s="51">
        <f>D50*0.9</f>
        <v>1.2150000000000001</v>
      </c>
      <c r="E49" s="55">
        <f>(E$47*$D49)-$G$37</f>
        <v>-107.19932364999994</v>
      </c>
      <c r="F49" s="56">
        <f t="shared" si="3"/>
        <v>-64.902743649999934</v>
      </c>
      <c r="G49" s="56">
        <f t="shared" si="3"/>
        <v>-36.70502364999993</v>
      </c>
      <c r="H49" s="56">
        <f>(H$47*$D49)-$G$37</f>
        <v>-8.5073036499999262</v>
      </c>
      <c r="I49" s="57">
        <f t="shared" si="3"/>
        <v>33.78927635000008</v>
      </c>
    </row>
    <row r="50" spans="3:9" ht="12.95" customHeight="1" x14ac:dyDescent="0.25">
      <c r="C50" s="58" t="s">
        <v>44</v>
      </c>
      <c r="D50" s="51">
        <f>F8</f>
        <v>1.35</v>
      </c>
      <c r="E50" s="55">
        <f>(E$47*$D50)-$G$37</f>
        <v>-83.701223649999946</v>
      </c>
      <c r="F50" s="56">
        <f t="shared" si="3"/>
        <v>-36.70502364999993</v>
      </c>
      <c r="G50" s="56">
        <f>(G$47*$D50)-$G$37</f>
        <v>-5.3742236499999194</v>
      </c>
      <c r="H50" s="56">
        <f t="shared" si="3"/>
        <v>25.956576350000091</v>
      </c>
      <c r="I50" s="57">
        <f t="shared" si="3"/>
        <v>72.952776350000079</v>
      </c>
    </row>
    <row r="51" spans="3:9" ht="12.95" customHeight="1" x14ac:dyDescent="0.25">
      <c r="C51" s="50">
        <v>0.1</v>
      </c>
      <c r="D51" s="51">
        <f>D50*1.1</f>
        <v>1.4850000000000003</v>
      </c>
      <c r="E51" s="55">
        <f>(E$47*$D51)-$G$37</f>
        <v>-60.203123649999895</v>
      </c>
      <c r="F51" s="56">
        <f t="shared" si="3"/>
        <v>-8.5073036499998693</v>
      </c>
      <c r="G51" s="56">
        <f t="shared" si="3"/>
        <v>25.956576350000148</v>
      </c>
      <c r="H51" s="56">
        <f t="shared" si="3"/>
        <v>60.420456350000165</v>
      </c>
      <c r="I51" s="57">
        <f t="shared" si="3"/>
        <v>112.11627635000013</v>
      </c>
    </row>
    <row r="52" spans="3:9" ht="12.95" customHeight="1" x14ac:dyDescent="0.25">
      <c r="C52" s="50">
        <v>0.25</v>
      </c>
      <c r="D52" s="51">
        <f>D50*1.25</f>
        <v>1.6875</v>
      </c>
      <c r="E52" s="59">
        <f>(E$47*$D52)-$G$37</f>
        <v>-24.955973649999976</v>
      </c>
      <c r="F52" s="60">
        <f t="shared" si="3"/>
        <v>33.78927635000008</v>
      </c>
      <c r="G52" s="60">
        <f t="shared" si="3"/>
        <v>72.952776350000079</v>
      </c>
      <c r="H52" s="60">
        <f t="shared" si="3"/>
        <v>112.11627635000008</v>
      </c>
      <c r="I52" s="61">
        <f t="shared" si="3"/>
        <v>170.86152635000008</v>
      </c>
    </row>
  </sheetData>
  <mergeCells count="4">
    <mergeCell ref="B4:H4"/>
    <mergeCell ref="E45:I45"/>
    <mergeCell ref="C47:D47"/>
    <mergeCell ref="K32:K34"/>
  </mergeCells>
  <printOptions horizontalCentered="1"/>
  <pageMargins left="0.7" right="0.7" top="0.75" bottom="0.75" header="0.3" footer="0.3"/>
  <pageSetup scale="94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JBeeermann</dc:creator>
  <cp:lastModifiedBy>Jenny Beierman</cp:lastModifiedBy>
  <cp:lastPrinted>2016-08-30T15:14:10Z</cp:lastPrinted>
  <dcterms:created xsi:type="dcterms:W3CDTF">2016-08-24T16:44:22Z</dcterms:created>
  <dcterms:modified xsi:type="dcterms:W3CDTF">2022-04-15T17:02:08Z</dcterms:modified>
</cp:coreProperties>
</file>