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'Sheet1'!$B$2:$I$71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<sst xmlns="http://schemas.openxmlformats.org/spreadsheetml/2006/main" count="92" uniqueCount="63">
  <si>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</si>
  <si>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</si>
  <si>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</si>
  <si>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</si>
  <si>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</si>
  <si>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</si>
  <si>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</si>
  <si>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</si>
  <si>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</si>
  <si>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</si>
  <si>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</si>
  <si>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</si>
  <si>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</si>
  <si>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</si>
  <si>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</si>
  <si>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</si>
  <si>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</si>
  <si>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</si>
  <si>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</si>
  <si>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</si>
  <si>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</si>
  <si>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</si>
  <si>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</si>
  <si>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</si>
  <si>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</si>
  <si>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</si>
  <si>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</si>
  <si>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</si>
  <si>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</si>
  <si>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</si>
  <si>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</si>
  <si>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</si>
  <si>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</si>
  <si>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</si>
  <si>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</si>
  <si>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</si>
  <si>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</si>
  <si>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</si>
  <si>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</si>
  <si>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</si>
  <si>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</si>
  <si>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</si>
  <si>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</si>
  <si>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</si>
  <si>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</si>
  <si>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</si>
  <si>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</si>
  <si>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</si>
  <si>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</si>
  <si>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</si>
  <si>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</si>
  <si>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ton</t>
  </si>
  <si>
    <t>Sugar Beets</t>
  </si>
  <si>
    <t>Northeastern Coloado - Irrigated Sugar Beets</t>
  </si>
  <si>
    <t>Payment on Coop Shares</t>
  </si>
  <si>
    <t>TONS PER ACRE</t>
  </si>
  <si>
    <t>ALTERNATIVE PRICES ($/ton)</t>
  </si>
  <si>
    <t>PER TON</t>
  </si>
  <si>
    <t>Your Farm</t>
  </si>
  <si>
    <t>Gross Receipts</t>
  </si>
  <si>
    <t xml:space="preserve"> Retained Revenue</t>
  </si>
  <si>
    <t>Interest (6 months @ 5.50%)</t>
  </si>
  <si>
    <t>Land ($5,600 @ 3.7%)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</si>
</sst>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634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1"/>
  <sheetViews>
    <sheetView tabSelected="1" zoomScalePageLayoutView="0" workbookViewId="0" topLeftCell="A25">
      <selection activeCell="E26" sqref="E26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0" t="s">
        <v>53</v>
      </c>
      <c r="C4" s="80"/>
      <c r="D4" s="80"/>
      <c r="E4" s="80"/>
      <c r="F4" s="80"/>
      <c r="G4" s="80"/>
      <c r="H4" s="80"/>
      <c r="I4" s="6">
        <v>2020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57</v>
      </c>
      <c r="I7" s="78" t="s">
        <v>58</v>
      </c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8" ht="13.5" customHeight="1">
      <c r="B9" s="36" t="s">
        <v>52</v>
      </c>
      <c r="C9" s="36"/>
      <c r="D9" s="11" t="s">
        <v>51</v>
      </c>
      <c r="E9" s="12">
        <v>44.5</v>
      </c>
      <c r="F9" s="11">
        <v>33.2</v>
      </c>
      <c r="G9" s="13">
        <f>E9*F9</f>
        <v>1477.4</v>
      </c>
      <c r="H9" s="12">
        <f>G9/F9</f>
        <v>44.5</v>
      </c>
    </row>
    <row r="10" spans="2:8" ht="13.5" customHeight="1">
      <c r="B10" s="36"/>
      <c r="C10" s="36"/>
      <c r="D10" s="11" t="s">
        <v>51</v>
      </c>
      <c r="E10" s="12"/>
      <c r="F10" s="11"/>
      <c r="G10" s="13">
        <f>E10*F10</f>
        <v>0</v>
      </c>
      <c r="H10" s="12">
        <v>0</v>
      </c>
    </row>
    <row r="11" spans="2:9" ht="13.5" customHeight="1">
      <c r="B11" s="36" t="s">
        <v>58</v>
      </c>
      <c r="C11" s="36"/>
      <c r="D11" s="11" t="s">
        <v>51</v>
      </c>
      <c r="E11" s="75"/>
      <c r="F11" s="76"/>
      <c r="G11" s="77">
        <f>E11*F11</f>
        <v>0</v>
      </c>
      <c r="H11" s="77">
        <f>E11</f>
        <v>0</v>
      </c>
      <c r="I11" s="77">
        <f>E11*F11</f>
        <v>0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59</v>
      </c>
      <c r="C13" s="39"/>
      <c r="D13" s="40"/>
      <c r="E13" s="41"/>
      <c r="F13" s="41"/>
      <c r="G13" s="42">
        <f>SUM(G9:G12)</f>
        <v>1477.4</v>
      </c>
      <c r="H13" s="43">
        <f>SUM(H9:H12)</f>
        <v>44.5</v>
      </c>
      <c r="I13" s="42">
        <f>SUM(I7:I12)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57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41</v>
      </c>
      <c r="C18" s="36"/>
    </row>
    <row r="19" spans="2:9" ht="13.5" customHeight="1">
      <c r="B19" s="62" t="s">
        <v>45</v>
      </c>
      <c r="C19" s="36"/>
      <c r="D19" s="11" t="s">
        <v>35</v>
      </c>
      <c r="E19" s="21">
        <v>171.32</v>
      </c>
      <c r="F19" s="69">
        <v>1</v>
      </c>
      <c r="G19" s="21">
        <f>E19*F19</f>
        <v>171.32</v>
      </c>
      <c r="H19" s="21">
        <f>G19/$F$9</f>
        <v>5.160240963855421</v>
      </c>
      <c r="I19" s="68"/>
    </row>
    <row r="20" spans="2:9" ht="13.5" customHeight="1">
      <c r="B20" s="36" t="s">
        <v>38</v>
      </c>
      <c r="C20" s="36"/>
      <c r="I20" s="63"/>
    </row>
    <row r="21" spans="2:9" ht="13.5" customHeight="1">
      <c r="B21" s="62" t="s">
        <v>37</v>
      </c>
      <c r="C21" s="36"/>
      <c r="D21" s="11" t="s">
        <v>26</v>
      </c>
      <c r="E21" s="21">
        <v>107.01</v>
      </c>
      <c r="F21" s="22">
        <v>1</v>
      </c>
      <c r="G21" s="21">
        <f>E21*F21</f>
        <v>107.01</v>
      </c>
      <c r="H21" s="21">
        <f>G21/$F$9</f>
        <v>3.2231927710843373</v>
      </c>
      <c r="I21" s="68"/>
    </row>
    <row r="22" spans="2:9" ht="13.5" customHeight="1">
      <c r="B22" s="62" t="s">
        <v>21</v>
      </c>
      <c r="C22" s="36"/>
      <c r="D22" s="11" t="s">
        <v>35</v>
      </c>
      <c r="E22" s="21">
        <v>7</v>
      </c>
      <c r="F22" s="22">
        <v>1</v>
      </c>
      <c r="G22" s="21">
        <f>E22*F22</f>
        <v>7</v>
      </c>
      <c r="H22" s="21">
        <f>G22/$F$9</f>
        <v>0.2108433734939759</v>
      </c>
      <c r="I22" s="68"/>
    </row>
    <row r="23" spans="2:9" ht="13.5" customHeight="1">
      <c r="B23" s="36" t="s">
        <v>33</v>
      </c>
      <c r="C23" s="36"/>
      <c r="I23" s="63"/>
    </row>
    <row r="24" spans="2:9" ht="13.5" customHeight="1">
      <c r="B24" s="62" t="s">
        <v>40</v>
      </c>
      <c r="C24" s="36"/>
      <c r="D24" s="11" t="s">
        <v>26</v>
      </c>
      <c r="E24" s="21">
        <v>59.56</v>
      </c>
      <c r="F24" s="22">
        <v>1</v>
      </c>
      <c r="G24" s="21">
        <f>E24*F24</f>
        <v>59.56</v>
      </c>
      <c r="H24" s="21">
        <f>G24/$F$9</f>
        <v>1.7939759036144578</v>
      </c>
      <c r="I24" s="68"/>
    </row>
    <row r="25" spans="2:9" ht="13.5" customHeight="1">
      <c r="B25" s="62" t="s">
        <v>21</v>
      </c>
      <c r="C25" s="36"/>
      <c r="D25" s="11" t="s">
        <v>35</v>
      </c>
      <c r="E25" s="21">
        <v>7</v>
      </c>
      <c r="F25" s="22">
        <v>1</v>
      </c>
      <c r="G25" s="21">
        <f>E25*F25</f>
        <v>7</v>
      </c>
      <c r="H25" s="21">
        <f>G25/$F$9</f>
        <v>0.2108433734939759</v>
      </c>
      <c r="I25" s="68"/>
    </row>
    <row r="26" spans="2:9" ht="13.5" customHeight="1">
      <c r="B26" s="36" t="s">
        <v>36</v>
      </c>
      <c r="C26" s="36"/>
      <c r="I26" s="63"/>
    </row>
    <row r="27" spans="2:9" ht="13.5" customHeight="1">
      <c r="B27" s="62" t="s">
        <v>40</v>
      </c>
      <c r="C27" s="36"/>
      <c r="D27" s="11" t="s">
        <v>26</v>
      </c>
      <c r="E27" s="21">
        <v>27.07</v>
      </c>
      <c r="F27" s="22">
        <v>1</v>
      </c>
      <c r="G27" s="21">
        <f>E27*F27</f>
        <v>27.07</v>
      </c>
      <c r="H27" s="21">
        <f>G27/$F$9</f>
        <v>0.8153614457831325</v>
      </c>
      <c r="I27" s="68"/>
    </row>
    <row r="28" spans="2:9" ht="13.5" customHeight="1">
      <c r="B28" s="36" t="s">
        <v>39</v>
      </c>
      <c r="C28" s="36"/>
      <c r="D28" s="11"/>
      <c r="E28" s="21"/>
      <c r="F28" s="22"/>
      <c r="G28" s="21"/>
      <c r="H28" s="21"/>
      <c r="I28" s="63"/>
    </row>
    <row r="29" spans="2:13" ht="13.5" customHeight="1">
      <c r="B29" s="62" t="s">
        <v>44</v>
      </c>
      <c r="C29" s="36"/>
      <c r="D29" s="11" t="s">
        <v>26</v>
      </c>
      <c r="E29" s="21">
        <v>70</v>
      </c>
      <c r="F29" s="22">
        <v>1</v>
      </c>
      <c r="G29" s="21">
        <f aca="true" t="shared" si="0" ref="G29:G38">E29*F29</f>
        <v>70</v>
      </c>
      <c r="H29" s="21">
        <f>G29/$F$9</f>
        <v>2.108433734939759</v>
      </c>
      <c r="I29" s="68"/>
      <c r="K29" s="70"/>
      <c r="L29" s="71"/>
      <c r="M29" s="71"/>
    </row>
    <row r="30" spans="2:13" ht="13.5" customHeight="1">
      <c r="B30" s="62" t="s">
        <v>42</v>
      </c>
      <c r="C30" s="36"/>
      <c r="D30" s="11" t="s">
        <v>35</v>
      </c>
      <c r="E30" s="21">
        <v>46.96</v>
      </c>
      <c r="F30" s="22">
        <v>1</v>
      </c>
      <c r="G30" s="21">
        <f t="shared" si="0"/>
        <v>46.96</v>
      </c>
      <c r="H30" s="21">
        <f>G30/$F$9</f>
        <v>1.4144578313253011</v>
      </c>
      <c r="I30" s="68"/>
      <c r="K30" s="72"/>
      <c r="L30" s="71"/>
      <c r="M30" s="73"/>
    </row>
    <row r="31" spans="2:13" ht="13.5" customHeight="1">
      <c r="B31" s="62" t="s">
        <v>47</v>
      </c>
      <c r="C31" s="36"/>
      <c r="D31" s="11" t="s">
        <v>26</v>
      </c>
      <c r="E31" s="21">
        <v>12.67</v>
      </c>
      <c r="F31" s="22">
        <v>1</v>
      </c>
      <c r="G31" s="21">
        <f t="shared" si="0"/>
        <v>12.67</v>
      </c>
      <c r="H31" s="21">
        <f>G31/$F$9</f>
        <v>0.38162650602409637</v>
      </c>
      <c r="I31" s="68"/>
      <c r="K31" s="72"/>
      <c r="L31" s="71"/>
      <c r="M31" s="73"/>
    </row>
    <row r="32" spans="2:13" ht="13.5" customHeight="1">
      <c r="B32" s="62" t="s">
        <v>25</v>
      </c>
      <c r="C32" s="36"/>
      <c r="D32" s="11" t="s">
        <v>43</v>
      </c>
      <c r="E32" s="21">
        <v>10.99</v>
      </c>
      <c r="F32" s="22">
        <v>1</v>
      </c>
      <c r="G32" s="21">
        <f t="shared" si="0"/>
        <v>10.99</v>
      </c>
      <c r="H32" s="21">
        <f aca="true" t="shared" si="1" ref="H32:H38">G32/$F$9</f>
        <v>0.33102409638554214</v>
      </c>
      <c r="I32" s="68"/>
      <c r="K32" s="72"/>
      <c r="L32" s="71"/>
      <c r="M32" s="73"/>
    </row>
    <row r="33" spans="2:13" ht="13.5" customHeight="1">
      <c r="B33" s="5" t="s">
        <v>46</v>
      </c>
      <c r="C33" s="36"/>
      <c r="D33" s="11" t="s">
        <v>35</v>
      </c>
      <c r="E33" s="21">
        <v>12</v>
      </c>
      <c r="F33" s="22">
        <v>1</v>
      </c>
      <c r="G33" s="21">
        <f t="shared" si="0"/>
        <v>12</v>
      </c>
      <c r="H33" s="21">
        <f t="shared" si="1"/>
        <v>0.36144578313253006</v>
      </c>
      <c r="I33" s="68"/>
      <c r="K33" s="72"/>
      <c r="L33" s="71"/>
      <c r="M33" s="73"/>
    </row>
    <row r="34" spans="2:13" ht="13.5" customHeight="1">
      <c r="B34" s="36" t="s">
        <v>22</v>
      </c>
      <c r="C34" s="36"/>
      <c r="D34" s="11" t="s">
        <v>26</v>
      </c>
      <c r="E34" s="21">
        <v>3.3</v>
      </c>
      <c r="F34" s="22">
        <v>1</v>
      </c>
      <c r="G34" s="21">
        <f t="shared" si="0"/>
        <v>3.3</v>
      </c>
      <c r="H34" s="21">
        <f t="shared" si="1"/>
        <v>0.09939759036144577</v>
      </c>
      <c r="I34" s="68"/>
      <c r="K34" s="72"/>
      <c r="L34" s="71"/>
      <c r="M34" s="73"/>
    </row>
    <row r="35" spans="2:13" ht="13.5" customHeight="1">
      <c r="B35" s="36" t="s">
        <v>23</v>
      </c>
      <c r="C35" s="36"/>
      <c r="D35" s="11" t="s">
        <v>26</v>
      </c>
      <c r="E35" s="21">
        <v>14.97</v>
      </c>
      <c r="F35" s="22">
        <v>1</v>
      </c>
      <c r="G35" s="21">
        <f t="shared" si="0"/>
        <v>14.97</v>
      </c>
      <c r="H35" s="21">
        <f t="shared" si="1"/>
        <v>0.4509036144578313</v>
      </c>
      <c r="I35" s="68"/>
      <c r="K35" s="71"/>
      <c r="L35" s="71"/>
      <c r="M35" s="71"/>
    </row>
    <row r="36" spans="2:9" ht="13.5" customHeight="1">
      <c r="B36" s="36" t="s">
        <v>24</v>
      </c>
      <c r="C36" s="36"/>
      <c r="D36" s="11" t="s">
        <v>26</v>
      </c>
      <c r="E36" s="21">
        <v>13.24</v>
      </c>
      <c r="F36" s="22">
        <v>1</v>
      </c>
      <c r="G36" s="21">
        <f t="shared" si="0"/>
        <v>13.24</v>
      </c>
      <c r="H36" s="21">
        <f t="shared" si="1"/>
        <v>0.39879518072289155</v>
      </c>
      <c r="I36" s="68"/>
    </row>
    <row r="37" spans="2:9" ht="13.5" customHeight="1">
      <c r="B37" s="36" t="s">
        <v>60</v>
      </c>
      <c r="C37" s="36"/>
      <c r="D37" s="11" t="s">
        <v>26</v>
      </c>
      <c r="E37" s="21">
        <v>2.5</v>
      </c>
      <c r="F37" s="22">
        <v>29</v>
      </c>
      <c r="G37" s="21">
        <f t="shared" si="0"/>
        <v>72.5</v>
      </c>
      <c r="H37" s="21">
        <f t="shared" si="1"/>
        <v>2.1837349397590358</v>
      </c>
      <c r="I37" s="68"/>
    </row>
    <row r="38" spans="2:9" ht="13.5" customHeight="1">
      <c r="B38" s="36" t="s">
        <v>61</v>
      </c>
      <c r="C38" s="36"/>
      <c r="D38" s="11" t="s">
        <v>26</v>
      </c>
      <c r="E38" s="21">
        <f>SUM(E19:E36)*0.055/2</f>
        <v>15.484974999999999</v>
      </c>
      <c r="F38" s="22">
        <v>1</v>
      </c>
      <c r="G38" s="21">
        <f t="shared" si="0"/>
        <v>15.484974999999999</v>
      </c>
      <c r="H38" s="21">
        <f t="shared" si="1"/>
        <v>0.46641490963855414</v>
      </c>
      <c r="I38" s="68"/>
    </row>
    <row r="39" spans="2:9" ht="4.5" customHeight="1">
      <c r="B39" s="24"/>
      <c r="C39" s="24"/>
      <c r="D39" s="25"/>
      <c r="E39" s="23"/>
      <c r="F39" s="25"/>
      <c r="G39" s="23"/>
      <c r="H39" s="23"/>
      <c r="I39" s="23"/>
    </row>
    <row r="40" spans="2:11" ht="13.5" customHeight="1">
      <c r="B40" s="36" t="s">
        <v>5</v>
      </c>
      <c r="C40" s="36"/>
      <c r="D40" s="11"/>
      <c r="F40" s="11"/>
      <c r="G40" s="26">
        <f>SUM(G18:G39)</f>
        <v>651.0749749999999</v>
      </c>
      <c r="H40" s="26">
        <f>SUM(H18:H39)</f>
        <v>19.61069201807229</v>
      </c>
      <c r="I40" s="26">
        <f>SUM(I18:I39)</f>
        <v>0</v>
      </c>
      <c r="K40" s="12"/>
    </row>
    <row r="41" spans="2:6" ht="13.5" customHeight="1">
      <c r="B41" s="5" t="s">
        <v>6</v>
      </c>
      <c r="D41" s="11"/>
      <c r="F41" s="11"/>
    </row>
    <row r="42" spans="2:9" ht="13.5" customHeight="1">
      <c r="B42" s="5" t="s">
        <v>48</v>
      </c>
      <c r="D42" s="11" t="s">
        <v>26</v>
      </c>
      <c r="E42" s="74">
        <v>19.81</v>
      </c>
      <c r="F42" s="11">
        <v>1</v>
      </c>
      <c r="G42" s="21">
        <f>E42*F42</f>
        <v>19.81</v>
      </c>
      <c r="H42" s="21">
        <f>G42/$F$9</f>
        <v>0.5966867469879518</v>
      </c>
      <c r="I42" s="68"/>
    </row>
    <row r="43" spans="2:9" ht="13.5" customHeight="1">
      <c r="B43" s="5" t="s">
        <v>49</v>
      </c>
      <c r="D43" s="11" t="s">
        <v>26</v>
      </c>
      <c r="E43" s="5">
        <v>95.84</v>
      </c>
      <c r="F43" s="11">
        <v>1</v>
      </c>
      <c r="G43" s="21">
        <f>E43*F43</f>
        <v>95.84</v>
      </c>
      <c r="H43" s="21">
        <f>G43/$F$9</f>
        <v>2.886746987951807</v>
      </c>
      <c r="I43" s="68"/>
    </row>
    <row r="44" spans="2:9" ht="13.5" customHeight="1">
      <c r="B44" s="36" t="s">
        <v>25</v>
      </c>
      <c r="C44" s="36"/>
      <c r="D44" s="11" t="s">
        <v>26</v>
      </c>
      <c r="E44" s="21">
        <v>10.11</v>
      </c>
      <c r="F44" s="22">
        <v>1</v>
      </c>
      <c r="G44" s="21">
        <f>E44*F44</f>
        <v>10.11</v>
      </c>
      <c r="H44" s="21">
        <f>G44/$F$9</f>
        <v>0.30451807228915656</v>
      </c>
      <c r="I44" s="68"/>
    </row>
    <row r="45" spans="2:9" ht="13.5" customHeight="1">
      <c r="B45" s="36" t="s">
        <v>27</v>
      </c>
      <c r="C45" s="36"/>
      <c r="D45" s="11" t="s">
        <v>34</v>
      </c>
      <c r="E45" s="21">
        <v>137</v>
      </c>
      <c r="F45" s="22">
        <v>1</v>
      </c>
      <c r="G45" s="21">
        <f>E45*F45</f>
        <v>137</v>
      </c>
      <c r="H45" s="21">
        <f>G45/$F$9</f>
        <v>4.126506024096385</v>
      </c>
      <c r="I45" s="68"/>
    </row>
    <row r="46" spans="2:9" ht="4.5" customHeight="1">
      <c r="B46" s="45"/>
      <c r="C46" s="45"/>
      <c r="D46" s="25"/>
      <c r="E46" s="23"/>
      <c r="F46" s="25"/>
      <c r="G46" s="23"/>
      <c r="H46" s="23"/>
      <c r="I46" s="23"/>
    </row>
    <row r="47" spans="2:11" ht="13.5" customHeight="1" thickBot="1">
      <c r="B47" s="46" t="s">
        <v>7</v>
      </c>
      <c r="C47" s="46"/>
      <c r="D47" s="15"/>
      <c r="E47" s="17"/>
      <c r="F47" s="15"/>
      <c r="G47" s="27">
        <f>SUM(G42:G46)</f>
        <v>262.76</v>
      </c>
      <c r="H47" s="27">
        <f>G47/F9</f>
        <v>7.914457831325301</v>
      </c>
      <c r="I47" s="27">
        <f>SUM(I44:I46)</f>
        <v>0</v>
      </c>
      <c r="K47" s="12"/>
    </row>
    <row r="48" spans="2:9" ht="13.5" customHeight="1" thickTop="1">
      <c r="B48" s="39" t="s">
        <v>8</v>
      </c>
      <c r="C48" s="39"/>
      <c r="D48" s="40"/>
      <c r="E48" s="41"/>
      <c r="F48" s="40"/>
      <c r="G48" s="43">
        <f>G40+G47</f>
        <v>913.8349749999999</v>
      </c>
      <c r="H48" s="43">
        <f>G48/F9</f>
        <v>27.525149849397586</v>
      </c>
      <c r="I48" s="43">
        <f>I40+I47</f>
        <v>0</v>
      </c>
    </row>
    <row r="49" spans="2:6" ht="13.5" customHeight="1">
      <c r="B49" s="5" t="s">
        <v>9</v>
      </c>
      <c r="D49" s="11"/>
      <c r="F49" s="11"/>
    </row>
    <row r="50" spans="2:9" ht="13.5" customHeight="1">
      <c r="B50" s="36" t="s">
        <v>28</v>
      </c>
      <c r="C50" s="36"/>
      <c r="D50" s="11" t="s">
        <v>26</v>
      </c>
      <c r="E50" s="21">
        <v>12.42</v>
      </c>
      <c r="F50" s="22">
        <v>1</v>
      </c>
      <c r="G50" s="21">
        <f>E50/F50</f>
        <v>12.42</v>
      </c>
      <c r="H50" s="21">
        <f>G50/$F$9</f>
        <v>0.3740963855421686</v>
      </c>
      <c r="I50" s="68"/>
    </row>
    <row r="51" spans="2:9" ht="13.5" customHeight="1">
      <c r="B51" s="36" t="s">
        <v>50</v>
      </c>
      <c r="C51" s="36"/>
      <c r="D51" s="11" t="s">
        <v>26</v>
      </c>
      <c r="E51" s="21">
        <v>66.86</v>
      </c>
      <c r="F51" s="22">
        <v>1</v>
      </c>
      <c r="G51" s="21">
        <f>E51/F51</f>
        <v>66.86</v>
      </c>
      <c r="H51" s="21">
        <f>G51/$F$9</f>
        <v>2.013855421686747</v>
      </c>
      <c r="I51" s="68"/>
    </row>
    <row r="52" spans="2:9" ht="13.5" customHeight="1">
      <c r="B52" s="36" t="s">
        <v>54</v>
      </c>
      <c r="C52" s="36"/>
      <c r="D52" s="11" t="s">
        <v>26</v>
      </c>
      <c r="E52" s="21">
        <v>28.5</v>
      </c>
      <c r="F52" s="22">
        <v>1</v>
      </c>
      <c r="G52" s="21">
        <f>E52/F52</f>
        <v>28.5</v>
      </c>
      <c r="H52" s="21">
        <f>G52/$F$9</f>
        <v>0.8584337349397589</v>
      </c>
      <c r="I52" s="68"/>
    </row>
    <row r="53" spans="2:9" ht="13.5" customHeight="1">
      <c r="B53" s="36" t="s">
        <v>29</v>
      </c>
      <c r="C53" s="36"/>
      <c r="D53" s="11" t="s">
        <v>26</v>
      </c>
      <c r="E53" s="21">
        <v>19.7</v>
      </c>
      <c r="F53" s="22">
        <v>1</v>
      </c>
      <c r="G53" s="21">
        <f>E53/F53</f>
        <v>19.7</v>
      </c>
      <c r="H53" s="21">
        <f>G53/$F$9</f>
        <v>0.5933734939759036</v>
      </c>
      <c r="I53" s="68"/>
    </row>
    <row r="54" spans="2:9" ht="4.5" customHeight="1">
      <c r="B54" s="45"/>
      <c r="C54" s="45"/>
      <c r="D54" s="25"/>
      <c r="E54" s="23"/>
      <c r="F54" s="23"/>
      <c r="G54" s="23"/>
      <c r="H54" s="23"/>
      <c r="I54" s="23"/>
    </row>
    <row r="55" spans="2:9" ht="13.5" customHeight="1" thickBot="1">
      <c r="B55" s="47" t="s">
        <v>10</v>
      </c>
      <c r="C55" s="47"/>
      <c r="D55" s="28"/>
      <c r="E55" s="29"/>
      <c r="F55" s="29"/>
      <c r="G55" s="30">
        <f>SUM(G50:G54)</f>
        <v>127.48</v>
      </c>
      <c r="H55" s="30">
        <f>G55/F9</f>
        <v>3.839759036144578</v>
      </c>
      <c r="I55" s="30">
        <f>SUM(I50:I54)</f>
        <v>0</v>
      </c>
    </row>
    <row r="56" spans="2:9" ht="15.75" customHeight="1" thickBot="1" thickTop="1">
      <c r="B56" s="31" t="s">
        <v>30</v>
      </c>
      <c r="C56" s="31"/>
      <c r="D56" s="32"/>
      <c r="E56" s="31"/>
      <c r="F56" s="31"/>
      <c r="G56" s="33">
        <f>G48+G55</f>
        <v>1041.3149749999998</v>
      </c>
      <c r="H56" s="33">
        <f>G56/F9</f>
        <v>31.36490888554216</v>
      </c>
      <c r="I56" s="33">
        <f>I48+I55</f>
        <v>0</v>
      </c>
    </row>
    <row r="57" spans="2:9" ht="15.75" customHeight="1" thickBot="1" thickTop="1">
      <c r="B57" s="31" t="s">
        <v>11</v>
      </c>
      <c r="C57" s="31"/>
      <c r="D57" s="32"/>
      <c r="E57" s="31"/>
      <c r="F57" s="31"/>
      <c r="G57" s="33">
        <f>G13-G56</f>
        <v>436.0850250000003</v>
      </c>
      <c r="H57" s="33">
        <f>G57/F9</f>
        <v>13.13509111445784</v>
      </c>
      <c r="I57" s="33">
        <f>I13-I56</f>
        <v>0</v>
      </c>
    </row>
    <row r="58" spans="2:4" ht="13.5" customHeight="1" thickTop="1">
      <c r="B58" s="5" t="s">
        <v>12</v>
      </c>
      <c r="D58" s="11"/>
    </row>
    <row r="59" spans="2:9" ht="13.5" customHeight="1">
      <c r="B59" s="36" t="s">
        <v>62</v>
      </c>
      <c r="C59" s="36"/>
      <c r="D59" s="11"/>
      <c r="G59" s="21">
        <v>207.2</v>
      </c>
      <c r="H59" s="21">
        <f>G59/$F$9</f>
        <v>6.240963855421686</v>
      </c>
      <c r="I59" s="68"/>
    </row>
    <row r="60" spans="2:9" ht="4.5" customHeight="1" thickBot="1">
      <c r="B60" s="14"/>
      <c r="C60" s="14"/>
      <c r="D60" s="15"/>
      <c r="E60" s="17"/>
      <c r="F60" s="17"/>
      <c r="G60" s="34"/>
      <c r="H60" s="35"/>
      <c r="I60" s="17"/>
    </row>
    <row r="61" spans="2:9" ht="15" customHeight="1" thickTop="1">
      <c r="B61" s="41" t="s">
        <v>13</v>
      </c>
      <c r="C61" s="41"/>
      <c r="D61" s="40"/>
      <c r="E61" s="41"/>
      <c r="F61" s="41"/>
      <c r="G61" s="43">
        <f>G57-G59</f>
        <v>228.88502500000033</v>
      </c>
      <c r="H61" s="43">
        <f>G61/$F$9</f>
        <v>6.8941272590361535</v>
      </c>
      <c r="I61" s="43">
        <f>I57-I59</f>
        <v>0</v>
      </c>
    </row>
    <row r="62" ht="4.5" customHeight="1"/>
    <row r="63" spans="2:9" ht="15" customHeight="1">
      <c r="B63" s="7" t="s">
        <v>14</v>
      </c>
      <c r="C63" s="7"/>
      <c r="D63" s="20"/>
      <c r="E63" s="20"/>
      <c r="F63" s="20"/>
      <c r="G63" s="20"/>
      <c r="H63" s="20"/>
      <c r="I63" s="20"/>
    </row>
    <row r="64" spans="3:9" ht="12.75" customHeight="1">
      <c r="C64" s="49"/>
      <c r="D64" s="49"/>
      <c r="E64" s="79" t="s">
        <v>56</v>
      </c>
      <c r="F64" s="79"/>
      <c r="G64" s="79"/>
      <c r="H64" s="79"/>
      <c r="I64" s="79"/>
    </row>
    <row r="65" spans="3:9" ht="12.75" customHeight="1">
      <c r="C65" s="49"/>
      <c r="D65" s="49"/>
      <c r="E65" s="48">
        <v>-0.25</v>
      </c>
      <c r="F65" s="48">
        <v>-0.1</v>
      </c>
      <c r="G65" s="49"/>
      <c r="H65" s="48">
        <v>0.1</v>
      </c>
      <c r="I65" s="48">
        <v>0.25</v>
      </c>
    </row>
    <row r="66" spans="3:9" ht="12.75" customHeight="1">
      <c r="C66" s="79" t="s">
        <v>15</v>
      </c>
      <c r="D66" s="79"/>
      <c r="E66" s="37">
        <f>G66*0.75</f>
        <v>33.375</v>
      </c>
      <c r="F66" s="37">
        <f>G66*0.9</f>
        <v>40.050000000000004</v>
      </c>
      <c r="G66" s="37">
        <f>E9</f>
        <v>44.5</v>
      </c>
      <c r="H66" s="37">
        <f>G66*1.1</f>
        <v>48.95</v>
      </c>
      <c r="I66" s="37">
        <f>G66*1.25</f>
        <v>55.625</v>
      </c>
    </row>
    <row r="67" spans="3:9" ht="12.75" customHeight="1">
      <c r="C67" s="59">
        <v>-0.25</v>
      </c>
      <c r="D67" s="44">
        <f>D69*0.75</f>
        <v>24.900000000000002</v>
      </c>
      <c r="E67" s="50">
        <f>(E$66*$D67)-$G$56</f>
        <v>-210.27747499999975</v>
      </c>
      <c r="F67" s="51">
        <f aca="true" t="shared" si="2" ref="F67:I71">(F$66*$D67)-$G$56</f>
        <v>-44.069974999999545</v>
      </c>
      <c r="G67" s="51">
        <f t="shared" si="2"/>
        <v>66.7350250000004</v>
      </c>
      <c r="H67" s="51">
        <f t="shared" si="2"/>
        <v>177.54002500000047</v>
      </c>
      <c r="I67" s="52">
        <f t="shared" si="2"/>
        <v>343.74752500000045</v>
      </c>
    </row>
    <row r="68" spans="3:9" ht="12.75" customHeight="1">
      <c r="C68" s="59">
        <v>-0.1</v>
      </c>
      <c r="D68" s="44">
        <f>D69*0.9</f>
        <v>29.880000000000003</v>
      </c>
      <c r="E68" s="53">
        <f>(E$66*$D68)-$G$56</f>
        <v>-44.06997499999966</v>
      </c>
      <c r="F68" s="54">
        <f t="shared" si="2"/>
        <v>155.3790250000004</v>
      </c>
      <c r="G68" s="54">
        <f t="shared" si="2"/>
        <v>288.3450250000003</v>
      </c>
      <c r="H68" s="54">
        <f t="shared" si="2"/>
        <v>421.3110250000004</v>
      </c>
      <c r="I68" s="55">
        <f t="shared" si="2"/>
        <v>620.7600250000003</v>
      </c>
    </row>
    <row r="69" spans="3:9" ht="12.75" customHeight="1">
      <c r="C69" s="60" t="s">
        <v>55</v>
      </c>
      <c r="D69" s="44">
        <f>F9</f>
        <v>33.2</v>
      </c>
      <c r="E69" s="53">
        <f>(E$66*$D69)-$G$56</f>
        <v>66.7350250000004</v>
      </c>
      <c r="F69" s="54">
        <f t="shared" si="2"/>
        <v>288.34502500000053</v>
      </c>
      <c r="G69" s="54">
        <f t="shared" si="2"/>
        <v>436.0850250000003</v>
      </c>
      <c r="H69" s="54">
        <f t="shared" si="2"/>
        <v>583.8250250000006</v>
      </c>
      <c r="I69" s="55">
        <f t="shared" si="2"/>
        <v>805.4350250000005</v>
      </c>
    </row>
    <row r="70" spans="3:9" ht="12.75" customHeight="1">
      <c r="C70" s="59">
        <v>0.1</v>
      </c>
      <c r="D70" s="44">
        <f>D69*1.1</f>
        <v>36.52</v>
      </c>
      <c r="E70" s="53">
        <f>(E$66*$D70)-$G$56</f>
        <v>177.54002500000024</v>
      </c>
      <c r="F70" s="54">
        <f t="shared" si="2"/>
        <v>421.3110250000004</v>
      </c>
      <c r="G70" s="54">
        <f t="shared" si="2"/>
        <v>583.8250250000003</v>
      </c>
      <c r="H70" s="54">
        <f t="shared" si="2"/>
        <v>746.3390250000004</v>
      </c>
      <c r="I70" s="55">
        <f t="shared" si="2"/>
        <v>990.1100250000004</v>
      </c>
    </row>
    <row r="71" spans="3:9" ht="12.75" customHeight="1">
      <c r="C71" s="59">
        <v>0.25</v>
      </c>
      <c r="D71" s="44">
        <f>D69*1.25</f>
        <v>41.5</v>
      </c>
      <c r="E71" s="56">
        <f>(E$66*$D71)-$G$56</f>
        <v>343.7475250000002</v>
      </c>
      <c r="F71" s="57">
        <f t="shared" si="2"/>
        <v>620.7600250000005</v>
      </c>
      <c r="G71" s="57">
        <f t="shared" si="2"/>
        <v>805.4350250000002</v>
      </c>
      <c r="H71" s="57">
        <f t="shared" si="2"/>
        <v>990.1100250000004</v>
      </c>
      <c r="I71" s="58">
        <f t="shared" si="2"/>
        <v>1267.1225250000002</v>
      </c>
    </row>
  </sheetData>
  <sheetProtection sheet="1"/>
  <mergeCells count="3">
    <mergeCell ref="E64:I64"/>
    <mergeCell ref="C66:D66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2020-06-29T21:40:55Z</cp:lastPrinted>
  <dcterms:created xsi:type="dcterms:W3CDTF">2015-12-11T16:48:20Z</dcterms:created>
  <dcterms:modified xsi:type="dcterms:W3CDTF">2021-03-03T15:47:36Z</dcterms:modified>
  <cp:category/>
  <cp:version/>
  <cp:contentType/>
  <cp:contentStatus/>
</cp:coreProperties>
</file>