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'Sheet1'!$B$2:$I$68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0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<sst xmlns="http://schemas.openxmlformats.org/spreadsheetml/2006/main" count="87" uniqueCount="62">
  <si>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</si>
  <si>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</si>
  <si>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</si>
  <si>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</si>
  <si>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</si>
  <si>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</si>
  <si>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</si>
  <si>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</si>
  <si>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</si>
  <si>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</si>
  <si>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</si>
  <si>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</si>
  <si>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</si>
  <si>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</si>
  <si>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</si>
  <si>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</si>
  <si>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</si>
  <si>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</si>
  <si>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</si>
  <si>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</si>
  <si>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</si>
  <si>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</si>
  <si>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Crop Insurance</t>
  </si>
  <si>
    <t>Fuel</t>
  </si>
  <si>
    <t>Repairs &amp; Maintenance</t>
  </si>
  <si>
    <t>Labor</t>
  </si>
  <si>
    <t>dollars</t>
  </si>
  <si>
    <t>Hauling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</si>
  <si>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</si>
  <si>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</si>
  <si>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</si>
  <si>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</si>
  <si>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</si>
  <si>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</si>
  <si>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</si>
  <si>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acre</t>
  </si>
  <si>
    <t>Insecticide &amp; Fungicide</t>
  </si>
  <si>
    <t>N + P</t>
  </si>
  <si>
    <t>Fertilizer</t>
  </si>
  <si>
    <t>Irrigation</t>
  </si>
  <si>
    <t>Chemicals</t>
  </si>
  <si>
    <t>Seed</t>
  </si>
  <si>
    <t>Sprinkler Energy</t>
  </si>
  <si>
    <t>hours</t>
  </si>
  <si>
    <t>Sprinkler Ownership</t>
  </si>
  <si>
    <t xml:space="preserve">Seed </t>
  </si>
  <si>
    <t xml:space="preserve">      Crop Consultant</t>
  </si>
  <si>
    <t>Irrigation Repairs</t>
  </si>
  <si>
    <t xml:space="preserve">      Fuel</t>
  </si>
  <si>
    <t xml:space="preserve">     Repair &amp; Maintenance</t>
  </si>
  <si>
    <t>Machinery Ownership Costs</t>
  </si>
  <si>
    <t>Custom Aerial Spray</t>
  </si>
  <si>
    <t>Northeastern Coloado - Irrigated Pinto Beans</t>
  </si>
  <si>
    <t>Pinto Beans</t>
  </si>
  <si>
    <t>cwt</t>
  </si>
  <si>
    <t>PER CWT</t>
  </si>
  <si>
    <t>Your Farm</t>
  </si>
  <si>
    <t>Gross Receipts</t>
  </si>
  <si>
    <t>ALTERNATIVE PRICES ($/cwt)</t>
  </si>
  <si>
    <t>CWT PER ACRE</t>
  </si>
  <si>
    <t>Interest (6 months @ 5.5%)</t>
  </si>
  <si>
    <t>Land ($5,600 @ 3.7%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</si>
</sst>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8" fontId="36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3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6" fillId="0" borderId="0" xfId="0" applyFont="1" applyAlignment="1">
      <alignment horizontal="left" vertical="center" indent="2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6" fontId="36" fillId="0" borderId="0" xfId="0" applyNumberFormat="1" applyFont="1" applyAlignment="1">
      <alignment vertical="center"/>
    </xf>
    <xf numFmtId="8" fontId="36" fillId="0" borderId="0" xfId="0" applyNumberFormat="1" applyFont="1" applyAlignment="1">
      <alignment vertical="center"/>
    </xf>
    <xf numFmtId="40" fontId="39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8" fontId="39" fillId="0" borderId="15" xfId="0" applyNumberFormat="1" applyFont="1" applyBorder="1" applyAlignment="1">
      <alignment vertical="center"/>
    </xf>
    <xf numFmtId="8" fontId="39" fillId="0" borderId="16" xfId="0" applyNumberFormat="1" applyFont="1" applyBorder="1" applyAlignment="1">
      <alignment vertical="center"/>
    </xf>
    <xf numFmtId="8" fontId="39" fillId="0" borderId="17" xfId="0" applyNumberFormat="1" applyFont="1" applyBorder="1" applyAlignment="1">
      <alignment vertical="center"/>
    </xf>
    <xf numFmtId="8" fontId="39" fillId="0" borderId="18" xfId="0" applyNumberFormat="1" applyFont="1" applyBorder="1" applyAlignment="1">
      <alignment vertical="center"/>
    </xf>
    <xf numFmtId="8" fontId="39" fillId="0" borderId="0" xfId="0" applyNumberFormat="1" applyFont="1" applyBorder="1" applyAlignment="1">
      <alignment vertical="center"/>
    </xf>
    <xf numFmtId="8" fontId="39" fillId="0" borderId="19" xfId="0" applyNumberFormat="1" applyFont="1" applyBorder="1" applyAlignment="1">
      <alignment vertical="center"/>
    </xf>
    <xf numFmtId="8" fontId="39" fillId="0" borderId="20" xfId="0" applyNumberFormat="1" applyFont="1" applyBorder="1" applyAlignment="1">
      <alignment vertical="center"/>
    </xf>
    <xf numFmtId="8" fontId="39" fillId="0" borderId="12" xfId="0" applyNumberFormat="1" applyFont="1" applyBorder="1" applyAlignment="1">
      <alignment vertical="center"/>
    </xf>
    <xf numFmtId="8" fontId="39" fillId="0" borderId="21" xfId="0" applyNumberFormat="1" applyFont="1" applyBorder="1" applyAlignment="1">
      <alignment vertical="center"/>
    </xf>
    <xf numFmtId="9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343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8"/>
  <sheetViews>
    <sheetView tabSelected="1" zoomScalePageLayoutView="0" workbookViewId="0" topLeftCell="A1">
      <selection activeCell="E36" sqref="E36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1" t="s">
        <v>52</v>
      </c>
      <c r="C4" s="81"/>
      <c r="D4" s="81"/>
      <c r="E4" s="81"/>
      <c r="F4" s="81"/>
      <c r="G4" s="81"/>
      <c r="H4" s="81"/>
      <c r="I4" s="6">
        <v>2020</v>
      </c>
    </row>
    <row r="5" ht="19.5" customHeight="1">
      <c r="B5" s="61" t="s">
        <v>31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32</v>
      </c>
      <c r="G7" s="2" t="s">
        <v>18</v>
      </c>
      <c r="H7" s="2" t="s">
        <v>55</v>
      </c>
      <c r="I7" s="3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53</v>
      </c>
      <c r="C9" s="36"/>
      <c r="D9" s="11" t="s">
        <v>54</v>
      </c>
      <c r="E9" s="12">
        <v>29</v>
      </c>
      <c r="F9" s="11">
        <v>35</v>
      </c>
      <c r="G9" s="13">
        <f>E9*F9</f>
        <v>1015</v>
      </c>
      <c r="H9" s="12">
        <f>G9/F9</f>
        <v>29</v>
      </c>
      <c r="I9" s="79" t="s">
        <v>56</v>
      </c>
    </row>
    <row r="10" spans="2:9" ht="13.5" customHeight="1">
      <c r="B10" s="36" t="s">
        <v>56</v>
      </c>
      <c r="C10" s="36"/>
      <c r="D10" s="11" t="s">
        <v>54</v>
      </c>
      <c r="E10" s="74"/>
      <c r="F10" s="75"/>
      <c r="G10" s="77">
        <f>E10*F10</f>
        <v>0</v>
      </c>
      <c r="H10" s="77">
        <f>E10</f>
        <v>0</v>
      </c>
      <c r="I10" s="76">
        <f>E10*F10</f>
        <v>0</v>
      </c>
    </row>
    <row r="11" spans="2:9" ht="4.5" customHeight="1" thickBot="1">
      <c r="B11" s="14"/>
      <c r="C11" s="14"/>
      <c r="D11" s="15"/>
      <c r="E11" s="16"/>
      <c r="F11" s="17"/>
      <c r="G11" s="18"/>
      <c r="H11" s="16"/>
      <c r="I11" s="78"/>
    </row>
    <row r="12" spans="2:9" ht="15" customHeight="1" thickTop="1">
      <c r="B12" s="39" t="s">
        <v>57</v>
      </c>
      <c r="C12" s="39"/>
      <c r="D12" s="40"/>
      <c r="E12" s="41"/>
      <c r="F12" s="41"/>
      <c r="G12" s="42">
        <f>SUM(G9:G11)</f>
        <v>1015</v>
      </c>
      <c r="H12" s="43"/>
      <c r="I12" s="42">
        <f>SUM(I9:I11)</f>
        <v>0</v>
      </c>
    </row>
    <row r="13" spans="2:9" ht="15" customHeight="1">
      <c r="B13" s="10"/>
      <c r="C13" s="10"/>
      <c r="D13" s="11"/>
      <c r="G13" s="13"/>
      <c r="H13" s="13"/>
      <c r="I13" s="13"/>
    </row>
    <row r="14" spans="2:9" ht="15" customHeight="1">
      <c r="B14" s="7" t="s">
        <v>3</v>
      </c>
      <c r="C14" s="7"/>
      <c r="D14" s="19"/>
      <c r="E14" s="20"/>
      <c r="F14" s="20"/>
      <c r="G14" s="20"/>
      <c r="H14" s="20"/>
      <c r="I14" s="20"/>
    </row>
    <row r="15" spans="2:9" ht="30" customHeight="1" thickBot="1">
      <c r="B15" s="9"/>
      <c r="C15" s="9"/>
      <c r="D15" s="4" t="s">
        <v>16</v>
      </c>
      <c r="E15" s="3" t="s">
        <v>19</v>
      </c>
      <c r="F15" s="4" t="s">
        <v>20</v>
      </c>
      <c r="G15" s="3" t="s">
        <v>18</v>
      </c>
      <c r="H15" s="3" t="s">
        <v>55</v>
      </c>
      <c r="I15" s="3" t="s">
        <v>2</v>
      </c>
    </row>
    <row r="16" spans="2:6" ht="15" customHeight="1">
      <c r="B16" s="5" t="s">
        <v>4</v>
      </c>
      <c r="D16" s="11"/>
      <c r="F16" s="11"/>
    </row>
    <row r="17" spans="2:3" ht="13.5" customHeight="1">
      <c r="B17" s="36" t="s">
        <v>41</v>
      </c>
      <c r="C17" s="36"/>
    </row>
    <row r="18" spans="2:9" ht="13.5" customHeight="1">
      <c r="B18" s="62" t="s">
        <v>45</v>
      </c>
      <c r="C18" s="36"/>
      <c r="D18" s="11" t="s">
        <v>35</v>
      </c>
      <c r="E18" s="21">
        <v>47.84</v>
      </c>
      <c r="F18" s="69">
        <v>1</v>
      </c>
      <c r="G18" s="21">
        <f>E18*F18</f>
        <v>47.84</v>
      </c>
      <c r="H18" s="21">
        <f>G18/$F$9</f>
        <v>1.366857142857143</v>
      </c>
      <c r="I18" s="68"/>
    </row>
    <row r="19" spans="2:9" ht="13.5" customHeight="1">
      <c r="B19" s="36" t="s">
        <v>38</v>
      </c>
      <c r="C19" s="36"/>
      <c r="I19" s="63"/>
    </row>
    <row r="20" spans="2:9" ht="13.5" customHeight="1">
      <c r="B20" s="62" t="s">
        <v>37</v>
      </c>
      <c r="C20" s="36"/>
      <c r="D20" s="11" t="s">
        <v>26</v>
      </c>
      <c r="E20" s="21">
        <v>109</v>
      </c>
      <c r="F20" s="22">
        <v>1</v>
      </c>
      <c r="G20" s="21">
        <f>E20*F20</f>
        <v>109</v>
      </c>
      <c r="H20" s="21">
        <f>G20/$F$9</f>
        <v>3.1142857142857143</v>
      </c>
      <c r="I20" s="68"/>
    </row>
    <row r="21" spans="2:9" ht="13.5" customHeight="1">
      <c r="B21" s="62" t="s">
        <v>51</v>
      </c>
      <c r="C21" s="36"/>
      <c r="D21" s="11" t="s">
        <v>35</v>
      </c>
      <c r="E21" s="21">
        <v>7.5</v>
      </c>
      <c r="F21" s="22">
        <v>1</v>
      </c>
      <c r="G21" s="21">
        <f>E21*F21</f>
        <v>7.5</v>
      </c>
      <c r="H21" s="21">
        <f>G21/$F$9</f>
        <v>0.21428571428571427</v>
      </c>
      <c r="I21" s="68"/>
    </row>
    <row r="22" spans="2:9" ht="13.5" customHeight="1">
      <c r="B22" s="36" t="s">
        <v>33</v>
      </c>
      <c r="C22" s="36"/>
      <c r="I22" s="63"/>
    </row>
    <row r="23" spans="2:9" ht="13.5" customHeight="1">
      <c r="B23" s="62" t="s">
        <v>40</v>
      </c>
      <c r="C23" s="36"/>
      <c r="D23" s="11" t="s">
        <v>26</v>
      </c>
      <c r="E23" s="21">
        <v>31.68</v>
      </c>
      <c r="F23" s="22">
        <v>1</v>
      </c>
      <c r="G23" s="21">
        <f>E23*F23</f>
        <v>31.68</v>
      </c>
      <c r="H23" s="21">
        <f>G23/$F$9</f>
        <v>0.9051428571428571</v>
      </c>
      <c r="I23" s="68"/>
    </row>
    <row r="24" spans="2:9" ht="13.5" customHeight="1">
      <c r="B24" s="62" t="s">
        <v>21</v>
      </c>
      <c r="C24" s="36"/>
      <c r="D24" s="11" t="s">
        <v>35</v>
      </c>
      <c r="E24" s="21">
        <v>7</v>
      </c>
      <c r="F24" s="22">
        <v>1</v>
      </c>
      <c r="G24" s="21">
        <f>E24*F24</f>
        <v>7</v>
      </c>
      <c r="H24" s="21">
        <f>G24/$F$9</f>
        <v>0.2</v>
      </c>
      <c r="I24" s="68"/>
    </row>
    <row r="25" spans="2:9" ht="13.5" customHeight="1">
      <c r="B25" s="36" t="s">
        <v>36</v>
      </c>
      <c r="C25" s="36"/>
      <c r="I25" s="63"/>
    </row>
    <row r="26" spans="2:9" ht="13.5" customHeight="1">
      <c r="B26" s="62" t="s">
        <v>40</v>
      </c>
      <c r="C26" s="36"/>
      <c r="D26" s="11" t="s">
        <v>26</v>
      </c>
      <c r="E26" s="21">
        <v>29.09</v>
      </c>
      <c r="F26" s="22">
        <v>1</v>
      </c>
      <c r="G26" s="21">
        <f>E26*F26</f>
        <v>29.09</v>
      </c>
      <c r="H26" s="21">
        <f>G26/$F$9</f>
        <v>0.8311428571428572</v>
      </c>
      <c r="I26" s="68"/>
    </row>
    <row r="27" spans="2:9" ht="13.5" customHeight="1">
      <c r="B27" s="36" t="s">
        <v>39</v>
      </c>
      <c r="C27" s="36"/>
      <c r="D27" s="11"/>
      <c r="E27" s="21"/>
      <c r="F27" s="22"/>
      <c r="G27" s="21"/>
      <c r="H27" s="21"/>
      <c r="I27" s="63"/>
    </row>
    <row r="28" spans="2:13" ht="13.5" customHeight="1">
      <c r="B28" s="62" t="s">
        <v>44</v>
      </c>
      <c r="C28" s="36"/>
      <c r="D28" s="11" t="s">
        <v>26</v>
      </c>
      <c r="E28" s="21">
        <v>70</v>
      </c>
      <c r="F28" s="22">
        <v>1</v>
      </c>
      <c r="G28" s="21">
        <f aca="true" t="shared" si="0" ref="G28:G36">E28*F28</f>
        <v>70</v>
      </c>
      <c r="H28" s="21">
        <f>G28/$F$9</f>
        <v>2</v>
      </c>
      <c r="I28" s="68"/>
      <c r="K28" s="70"/>
      <c r="L28" s="71"/>
      <c r="M28" s="71"/>
    </row>
    <row r="29" spans="2:13" ht="13.5" customHeight="1">
      <c r="B29" s="62" t="s">
        <v>42</v>
      </c>
      <c r="C29" s="36"/>
      <c r="D29" s="11" t="s">
        <v>35</v>
      </c>
      <c r="E29" s="21">
        <v>49.56</v>
      </c>
      <c r="F29" s="22">
        <v>1</v>
      </c>
      <c r="G29" s="21">
        <f t="shared" si="0"/>
        <v>49.56</v>
      </c>
      <c r="H29" s="21">
        <f>G29/$F$9</f>
        <v>1.4160000000000001</v>
      </c>
      <c r="I29" s="68"/>
      <c r="K29" s="72"/>
      <c r="L29" s="71"/>
      <c r="M29" s="73"/>
    </row>
    <row r="30" spans="2:13" ht="13.5" customHeight="1">
      <c r="B30" s="62" t="s">
        <v>47</v>
      </c>
      <c r="C30" s="36"/>
      <c r="D30" s="11" t="s">
        <v>26</v>
      </c>
      <c r="E30" s="21">
        <v>12.62</v>
      </c>
      <c r="F30" s="22">
        <v>1</v>
      </c>
      <c r="G30" s="21">
        <f t="shared" si="0"/>
        <v>12.62</v>
      </c>
      <c r="H30" s="21">
        <f>G30/$F$9</f>
        <v>0.36057142857142854</v>
      </c>
      <c r="I30" s="68"/>
      <c r="K30" s="72"/>
      <c r="L30" s="71"/>
      <c r="M30" s="73"/>
    </row>
    <row r="31" spans="2:13" ht="13.5" customHeight="1">
      <c r="B31" s="62" t="s">
        <v>25</v>
      </c>
      <c r="C31" s="36"/>
      <c r="D31" s="11" t="s">
        <v>43</v>
      </c>
      <c r="E31" s="21">
        <v>4.16</v>
      </c>
      <c r="F31" s="22">
        <v>1</v>
      </c>
      <c r="G31" s="21">
        <f t="shared" si="0"/>
        <v>4.16</v>
      </c>
      <c r="H31" s="21">
        <f aca="true" t="shared" si="1" ref="H31:H36">G31/$F$9</f>
        <v>0.11885714285714286</v>
      </c>
      <c r="I31" s="68"/>
      <c r="K31" s="72"/>
      <c r="L31" s="71"/>
      <c r="M31" s="73"/>
    </row>
    <row r="32" spans="2:13" ht="13.5" customHeight="1">
      <c r="B32" s="5" t="s">
        <v>46</v>
      </c>
      <c r="C32" s="36"/>
      <c r="D32" s="11" t="s">
        <v>35</v>
      </c>
      <c r="E32" s="21">
        <v>12</v>
      </c>
      <c r="F32" s="22">
        <v>1</v>
      </c>
      <c r="G32" s="21">
        <f t="shared" si="0"/>
        <v>12</v>
      </c>
      <c r="H32" s="21">
        <f t="shared" si="1"/>
        <v>0.34285714285714286</v>
      </c>
      <c r="I32" s="68"/>
      <c r="K32" s="72"/>
      <c r="L32" s="71"/>
      <c r="M32" s="73"/>
    </row>
    <row r="33" spans="2:13" ht="13.5" customHeight="1">
      <c r="B33" s="36" t="s">
        <v>22</v>
      </c>
      <c r="C33" s="36"/>
      <c r="D33" s="11" t="s">
        <v>26</v>
      </c>
      <c r="E33" s="21">
        <v>29.46</v>
      </c>
      <c r="F33" s="22">
        <v>1</v>
      </c>
      <c r="G33" s="21">
        <f t="shared" si="0"/>
        <v>29.46</v>
      </c>
      <c r="H33" s="21">
        <f t="shared" si="1"/>
        <v>0.8417142857142857</v>
      </c>
      <c r="I33" s="68"/>
      <c r="K33" s="72"/>
      <c r="L33" s="71"/>
      <c r="M33" s="73"/>
    </row>
    <row r="34" spans="2:13" ht="13.5" customHeight="1">
      <c r="B34" s="36" t="s">
        <v>23</v>
      </c>
      <c r="C34" s="36"/>
      <c r="D34" s="11" t="s">
        <v>26</v>
      </c>
      <c r="E34" s="21">
        <v>7.82</v>
      </c>
      <c r="F34" s="22">
        <v>1</v>
      </c>
      <c r="G34" s="21">
        <f t="shared" si="0"/>
        <v>7.82</v>
      </c>
      <c r="H34" s="21">
        <f t="shared" si="1"/>
        <v>0.22342857142857145</v>
      </c>
      <c r="I34" s="68"/>
      <c r="K34" s="71"/>
      <c r="L34" s="71"/>
      <c r="M34" s="71"/>
    </row>
    <row r="35" spans="2:9" ht="13.5" customHeight="1">
      <c r="B35" s="36" t="s">
        <v>24</v>
      </c>
      <c r="C35" s="36"/>
      <c r="D35" s="11" t="s">
        <v>26</v>
      </c>
      <c r="E35" s="21">
        <v>5.84</v>
      </c>
      <c r="F35" s="22">
        <v>1</v>
      </c>
      <c r="G35" s="21">
        <f t="shared" si="0"/>
        <v>5.84</v>
      </c>
      <c r="H35" s="21">
        <f t="shared" si="1"/>
        <v>0.16685714285714284</v>
      </c>
      <c r="I35" s="68"/>
    </row>
    <row r="36" spans="2:9" ht="13.5" customHeight="1">
      <c r="B36" s="36" t="s">
        <v>60</v>
      </c>
      <c r="C36" s="36"/>
      <c r="D36" s="11" t="s">
        <v>26</v>
      </c>
      <c r="E36" s="21">
        <f>SUM(E18:E35)*0.055/2</f>
        <v>11.648175</v>
      </c>
      <c r="F36" s="22">
        <v>1</v>
      </c>
      <c r="G36" s="21">
        <f t="shared" si="0"/>
        <v>11.648175</v>
      </c>
      <c r="H36" s="21">
        <f t="shared" si="1"/>
        <v>0.332805</v>
      </c>
      <c r="I36" s="68"/>
    </row>
    <row r="37" spans="2:9" ht="4.5" customHeight="1">
      <c r="B37" s="24"/>
      <c r="C37" s="24"/>
      <c r="D37" s="25"/>
      <c r="E37" s="23"/>
      <c r="F37" s="25"/>
      <c r="G37" s="23"/>
      <c r="H37" s="23"/>
      <c r="I37" s="23"/>
    </row>
    <row r="38" spans="2:11" ht="13.5" customHeight="1">
      <c r="B38" s="36" t="s">
        <v>5</v>
      </c>
      <c r="C38" s="36"/>
      <c r="D38" s="11"/>
      <c r="F38" s="11"/>
      <c r="G38" s="26">
        <f>SUM(G17:G37)</f>
        <v>435.218175</v>
      </c>
      <c r="H38" s="26">
        <f>SUM(H17:H37)</f>
        <v>12.434805000000003</v>
      </c>
      <c r="I38" s="26">
        <f>SUM(I17:I37)</f>
        <v>0</v>
      </c>
      <c r="K38" s="12"/>
    </row>
    <row r="39" spans="2:6" ht="13.5" customHeight="1">
      <c r="B39" s="5" t="s">
        <v>6</v>
      </c>
      <c r="D39" s="11"/>
      <c r="F39" s="11"/>
    </row>
    <row r="40" spans="2:9" ht="13.5" customHeight="1">
      <c r="B40" s="5" t="s">
        <v>48</v>
      </c>
      <c r="D40" s="11" t="s">
        <v>26</v>
      </c>
      <c r="E40" s="5">
        <v>15.68</v>
      </c>
      <c r="F40" s="11">
        <v>1</v>
      </c>
      <c r="G40" s="21">
        <f>E40*F40</f>
        <v>15.68</v>
      </c>
      <c r="H40" s="21">
        <f>G40/$F$9</f>
        <v>0.448</v>
      </c>
      <c r="I40" s="68"/>
    </row>
    <row r="41" spans="2:9" ht="13.5" customHeight="1">
      <c r="B41" s="5" t="s">
        <v>49</v>
      </c>
      <c r="D41" s="11" t="s">
        <v>26</v>
      </c>
      <c r="E41" s="5">
        <v>9.26</v>
      </c>
      <c r="F41" s="11">
        <v>1</v>
      </c>
      <c r="G41" s="21">
        <f>E41*F41</f>
        <v>9.26</v>
      </c>
      <c r="H41" s="21">
        <f>G41/$F$9</f>
        <v>0.26457142857142857</v>
      </c>
      <c r="I41" s="68"/>
    </row>
    <row r="42" spans="2:9" ht="13.5" customHeight="1">
      <c r="B42" s="36" t="s">
        <v>25</v>
      </c>
      <c r="C42" s="36"/>
      <c r="D42" s="11" t="s">
        <v>26</v>
      </c>
      <c r="E42" s="21">
        <v>6.91</v>
      </c>
      <c r="F42" s="22">
        <v>1</v>
      </c>
      <c r="G42" s="21">
        <f>E42*F42</f>
        <v>6.91</v>
      </c>
      <c r="H42" s="21">
        <f>G42/$F$9</f>
        <v>0.19742857142857143</v>
      </c>
      <c r="I42" s="68"/>
    </row>
    <row r="43" spans="2:9" ht="13.5" customHeight="1">
      <c r="B43" s="36" t="s">
        <v>27</v>
      </c>
      <c r="C43" s="36"/>
      <c r="D43" s="11" t="s">
        <v>34</v>
      </c>
      <c r="E43" s="21">
        <v>8.05</v>
      </c>
      <c r="F43" s="22">
        <v>1</v>
      </c>
      <c r="G43" s="21">
        <f>E43*F43</f>
        <v>8.05</v>
      </c>
      <c r="H43" s="21">
        <f>G43/$F$9</f>
        <v>0.23</v>
      </c>
      <c r="I43" s="68"/>
    </row>
    <row r="44" spans="2:9" ht="4.5" customHeight="1">
      <c r="B44" s="45"/>
      <c r="C44" s="45"/>
      <c r="D44" s="25"/>
      <c r="E44" s="23"/>
      <c r="F44" s="25"/>
      <c r="G44" s="23"/>
      <c r="H44" s="23"/>
      <c r="I44" s="23"/>
    </row>
    <row r="45" spans="2:11" ht="13.5" customHeight="1" thickBot="1">
      <c r="B45" s="46" t="s">
        <v>7</v>
      </c>
      <c r="C45" s="46"/>
      <c r="D45" s="15"/>
      <c r="E45" s="17"/>
      <c r="F45" s="15"/>
      <c r="G45" s="27">
        <f>SUM(G40:G44)</f>
        <v>39.9</v>
      </c>
      <c r="H45" s="27">
        <f>G45/F9</f>
        <v>1.14</v>
      </c>
      <c r="I45" s="27">
        <f>SUM(I42:I44)</f>
        <v>0</v>
      </c>
      <c r="K45" s="12"/>
    </row>
    <row r="46" spans="2:9" ht="13.5" customHeight="1" thickTop="1">
      <c r="B46" s="39" t="s">
        <v>8</v>
      </c>
      <c r="C46" s="39"/>
      <c r="D46" s="40"/>
      <c r="E46" s="41"/>
      <c r="F46" s="40"/>
      <c r="G46" s="43">
        <f>G38+G45</f>
        <v>475.11817499999995</v>
      </c>
      <c r="H46" s="43">
        <f>G46/F9</f>
        <v>13.574804999999998</v>
      </c>
      <c r="I46" s="43">
        <f>I38+I45</f>
        <v>0</v>
      </c>
    </row>
    <row r="47" spans="2:6" ht="13.5" customHeight="1">
      <c r="B47" s="5" t="s">
        <v>9</v>
      </c>
      <c r="D47" s="11"/>
      <c r="F47" s="11"/>
    </row>
    <row r="48" spans="2:9" ht="13.5" customHeight="1">
      <c r="B48" s="36" t="s">
        <v>28</v>
      </c>
      <c r="C48" s="36"/>
      <c r="D48" s="11" t="s">
        <v>26</v>
      </c>
      <c r="E48" s="21">
        <v>12.42</v>
      </c>
      <c r="F48" s="22">
        <v>1</v>
      </c>
      <c r="G48" s="21">
        <f>E48/F48</f>
        <v>12.42</v>
      </c>
      <c r="H48" s="21">
        <f>G48/$F$9</f>
        <v>0.35485714285714287</v>
      </c>
      <c r="I48" s="68"/>
    </row>
    <row r="49" spans="2:9" ht="13.5" customHeight="1">
      <c r="B49" s="36" t="s">
        <v>50</v>
      </c>
      <c r="C49" s="36"/>
      <c r="D49" s="11" t="s">
        <v>26</v>
      </c>
      <c r="E49" s="21">
        <v>66.68</v>
      </c>
      <c r="F49" s="22">
        <v>1</v>
      </c>
      <c r="G49" s="21">
        <v>66.88</v>
      </c>
      <c r="H49" s="21">
        <f>G49/$F$9</f>
        <v>1.9108571428571428</v>
      </c>
      <c r="I49" s="68"/>
    </row>
    <row r="50" spans="2:9" ht="13.5" customHeight="1">
      <c r="B50" s="36" t="s">
        <v>29</v>
      </c>
      <c r="C50" s="36"/>
      <c r="D50" s="11" t="s">
        <v>26</v>
      </c>
      <c r="E50" s="21">
        <v>19.7</v>
      </c>
      <c r="F50" s="22">
        <v>1</v>
      </c>
      <c r="G50" s="21">
        <f>E50/F50</f>
        <v>19.7</v>
      </c>
      <c r="H50" s="21">
        <f>G50/$F$9</f>
        <v>0.5628571428571428</v>
      </c>
      <c r="I50" s="68"/>
    </row>
    <row r="51" spans="2:9" ht="4.5" customHeight="1">
      <c r="B51" s="45"/>
      <c r="C51" s="45"/>
      <c r="D51" s="25"/>
      <c r="E51" s="23"/>
      <c r="F51" s="23"/>
      <c r="G51" s="23"/>
      <c r="H51" s="23"/>
      <c r="I51" s="23"/>
    </row>
    <row r="52" spans="2:9" ht="13.5" customHeight="1" thickBot="1">
      <c r="B52" s="47" t="s">
        <v>10</v>
      </c>
      <c r="C52" s="47"/>
      <c r="D52" s="28"/>
      <c r="E52" s="29"/>
      <c r="F52" s="29"/>
      <c r="G52" s="30">
        <f>SUM(G48:G51)</f>
        <v>99</v>
      </c>
      <c r="H52" s="30">
        <f>G52/F9</f>
        <v>2.8285714285714287</v>
      </c>
      <c r="I52" s="30">
        <f>SUM(I48:I51)</f>
        <v>0</v>
      </c>
    </row>
    <row r="53" spans="2:9" ht="15.75" customHeight="1" thickBot="1" thickTop="1">
      <c r="B53" s="31" t="s">
        <v>30</v>
      </c>
      <c r="C53" s="31"/>
      <c r="D53" s="32"/>
      <c r="E53" s="31"/>
      <c r="F53" s="31"/>
      <c r="G53" s="33">
        <f>G46+G52</f>
        <v>574.118175</v>
      </c>
      <c r="H53" s="33">
        <f>G53/F9</f>
        <v>16.403376428571427</v>
      </c>
      <c r="I53" s="33">
        <f>I46+I52</f>
        <v>0</v>
      </c>
    </row>
    <row r="54" spans="2:9" ht="15.75" customHeight="1" thickBot="1" thickTop="1">
      <c r="B54" s="31" t="s">
        <v>11</v>
      </c>
      <c r="C54" s="31"/>
      <c r="D54" s="32"/>
      <c r="E54" s="31"/>
      <c r="F54" s="31"/>
      <c r="G54" s="33">
        <f>G12-G53</f>
        <v>440.88182500000005</v>
      </c>
      <c r="H54" s="33">
        <f>G54/F9</f>
        <v>12.596623571428573</v>
      </c>
      <c r="I54" s="33">
        <f>I12-I53</f>
        <v>0</v>
      </c>
    </row>
    <row r="55" spans="2:4" ht="13.5" customHeight="1" thickTop="1">
      <c r="B55" s="5" t="s">
        <v>12</v>
      </c>
      <c r="D55" s="11"/>
    </row>
    <row r="56" spans="2:9" ht="13.5" customHeight="1">
      <c r="B56" s="36" t="s">
        <v>61</v>
      </c>
      <c r="C56" s="36"/>
      <c r="D56" s="11"/>
      <c r="G56" s="21">
        <v>207.2</v>
      </c>
      <c r="H56" s="21">
        <f>G56/$F$9</f>
        <v>5.92</v>
      </c>
      <c r="I56" s="68"/>
    </row>
    <row r="57" spans="2:9" ht="4.5" customHeight="1" thickBot="1">
      <c r="B57" s="14"/>
      <c r="C57" s="14"/>
      <c r="D57" s="15"/>
      <c r="E57" s="17"/>
      <c r="F57" s="17"/>
      <c r="G57" s="34"/>
      <c r="H57" s="35"/>
      <c r="I57" s="17"/>
    </row>
    <row r="58" spans="2:9" ht="15" customHeight="1" thickTop="1">
      <c r="B58" s="41" t="s">
        <v>13</v>
      </c>
      <c r="C58" s="41"/>
      <c r="D58" s="40"/>
      <c r="E58" s="41"/>
      <c r="F58" s="41"/>
      <c r="G58" s="43">
        <f>G54-G56</f>
        <v>233.68182500000006</v>
      </c>
      <c r="H58" s="43">
        <f>G58/$F$9</f>
        <v>6.676623571428573</v>
      </c>
      <c r="I58" s="43">
        <f>I54-I56</f>
        <v>0</v>
      </c>
    </row>
    <row r="59" ht="4.5" customHeight="1"/>
    <row r="60" spans="2:9" ht="15" customHeight="1">
      <c r="B60" s="7" t="s">
        <v>14</v>
      </c>
      <c r="C60" s="7"/>
      <c r="D60" s="20"/>
      <c r="E60" s="20"/>
      <c r="F60" s="20"/>
      <c r="G60" s="20"/>
      <c r="H60" s="20"/>
      <c r="I60" s="20"/>
    </row>
    <row r="61" spans="3:9" ht="12.75" customHeight="1">
      <c r="C61" s="49"/>
      <c r="D61" s="49"/>
      <c r="E61" s="80" t="s">
        <v>58</v>
      </c>
      <c r="F61" s="80"/>
      <c r="G61" s="80"/>
      <c r="H61" s="80"/>
      <c r="I61" s="80"/>
    </row>
    <row r="62" spans="3:9" ht="12.75" customHeight="1">
      <c r="C62" s="49"/>
      <c r="D62" s="49"/>
      <c r="E62" s="48">
        <v>-0.25</v>
      </c>
      <c r="F62" s="48">
        <v>-0.1</v>
      </c>
      <c r="G62" s="49"/>
      <c r="H62" s="48">
        <v>0.1</v>
      </c>
      <c r="I62" s="48">
        <v>0.25</v>
      </c>
    </row>
    <row r="63" spans="3:9" ht="12.75" customHeight="1">
      <c r="C63" s="80" t="s">
        <v>15</v>
      </c>
      <c r="D63" s="80"/>
      <c r="E63" s="37">
        <f>G63*0.75</f>
        <v>21.75</v>
      </c>
      <c r="F63" s="37">
        <f>G63*0.9</f>
        <v>26.1</v>
      </c>
      <c r="G63" s="37">
        <f>E9</f>
        <v>29</v>
      </c>
      <c r="H63" s="37">
        <f>G63*1.1</f>
        <v>31.900000000000002</v>
      </c>
      <c r="I63" s="37">
        <f>G63*1.25</f>
        <v>36.25</v>
      </c>
    </row>
    <row r="64" spans="3:9" ht="12.75" customHeight="1">
      <c r="C64" s="59">
        <v>-0.25</v>
      </c>
      <c r="D64" s="44">
        <f>D66*0.75</f>
        <v>26.25</v>
      </c>
      <c r="E64" s="50">
        <f>(E$63*$D64)-$G$53</f>
        <v>-3.180674999999951</v>
      </c>
      <c r="F64" s="51">
        <f aca="true" t="shared" si="2" ref="F64:I68">(F$63*$D64)-$G$53</f>
        <v>111.00682500000005</v>
      </c>
      <c r="G64" s="51">
        <f t="shared" si="2"/>
        <v>187.13182500000005</v>
      </c>
      <c r="H64" s="51">
        <f t="shared" si="2"/>
        <v>263.25682500000005</v>
      </c>
      <c r="I64" s="52">
        <f t="shared" si="2"/>
        <v>377.44432500000005</v>
      </c>
    </row>
    <row r="65" spans="3:9" ht="12.75" customHeight="1">
      <c r="C65" s="59">
        <v>-0.1</v>
      </c>
      <c r="D65" s="44">
        <f>D66*0.9</f>
        <v>31.5</v>
      </c>
      <c r="E65" s="53">
        <f>(E$63*$D65)-$G$53</f>
        <v>111.00682500000005</v>
      </c>
      <c r="F65" s="54">
        <f t="shared" si="2"/>
        <v>248.03182500000014</v>
      </c>
      <c r="G65" s="54">
        <f t="shared" si="2"/>
        <v>339.38182500000005</v>
      </c>
      <c r="H65" s="54">
        <f t="shared" si="2"/>
        <v>430.7318250000001</v>
      </c>
      <c r="I65" s="55">
        <f t="shared" si="2"/>
        <v>567.756825</v>
      </c>
    </row>
    <row r="66" spans="3:9" ht="12.75" customHeight="1">
      <c r="C66" s="60" t="s">
        <v>59</v>
      </c>
      <c r="D66" s="44">
        <f>F9</f>
        <v>35</v>
      </c>
      <c r="E66" s="53">
        <f>(E$63*$D66)-$G$53</f>
        <v>187.13182500000005</v>
      </c>
      <c r="F66" s="54">
        <f t="shared" si="2"/>
        <v>339.38182500000005</v>
      </c>
      <c r="G66" s="54">
        <f t="shared" si="2"/>
        <v>440.88182500000005</v>
      </c>
      <c r="H66" s="54">
        <f t="shared" si="2"/>
        <v>542.381825</v>
      </c>
      <c r="I66" s="55">
        <f t="shared" si="2"/>
        <v>694.631825</v>
      </c>
    </row>
    <row r="67" spans="3:9" ht="12.75" customHeight="1">
      <c r="C67" s="59">
        <v>0.1</v>
      </c>
      <c r="D67" s="44">
        <f>D66*1.1</f>
        <v>38.5</v>
      </c>
      <c r="E67" s="53">
        <f>(E$63*$D67)-$G$53</f>
        <v>263.25682500000005</v>
      </c>
      <c r="F67" s="54">
        <f t="shared" si="2"/>
        <v>430.7318250000001</v>
      </c>
      <c r="G67" s="54">
        <f t="shared" si="2"/>
        <v>542.381825</v>
      </c>
      <c r="H67" s="54">
        <f t="shared" si="2"/>
        <v>654.0318250000001</v>
      </c>
      <c r="I67" s="55">
        <f t="shared" si="2"/>
        <v>821.506825</v>
      </c>
    </row>
    <row r="68" spans="3:9" ht="12.75" customHeight="1">
      <c r="C68" s="59">
        <v>0.25</v>
      </c>
      <c r="D68" s="44">
        <f>D66*1.25</f>
        <v>43.75</v>
      </c>
      <c r="E68" s="56">
        <f>(E$63*$D68)-$G$53</f>
        <v>377.44432500000005</v>
      </c>
      <c r="F68" s="57">
        <f t="shared" si="2"/>
        <v>567.756825</v>
      </c>
      <c r="G68" s="57">
        <f t="shared" si="2"/>
        <v>694.631825</v>
      </c>
      <c r="H68" s="57">
        <f t="shared" si="2"/>
        <v>821.506825</v>
      </c>
      <c r="I68" s="58">
        <f t="shared" si="2"/>
        <v>1011.819325</v>
      </c>
    </row>
  </sheetData>
  <sheetProtection sheet="1"/>
  <mergeCells count="3">
    <mergeCell ref="E61:I61"/>
    <mergeCell ref="C63:D63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2021-03-03T15:46:13Z</dcterms:modified>
  <cp:category/>
  <cp:version/>
  <cp:contentType/>
  <cp:contentStatus/>
</cp:coreProperties>
</file>