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Jenny Beierman\Documents\Extension\ABM Team\Crop Budgets\2019\"/>
    </mc:Choice>
  </mc:AlternateContent>
  <xr:revisionPtr revIDLastSave="0" documentId="13_ncr:1_{026763D5-0362-462E-8099-10462761F7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H24" i="1" s="1"/>
  <c r="I33" i="1" l="1"/>
  <c r="F38" i="1" l="1"/>
  <c r="F37" i="1"/>
  <c r="G51" i="1" l="1"/>
  <c r="G38" i="1" l="1"/>
  <c r="G44" i="1" l="1"/>
  <c r="G45" i="1"/>
  <c r="G43" i="1"/>
  <c r="G27" i="1"/>
  <c r="G28" i="1"/>
  <c r="G29" i="1"/>
  <c r="G30" i="1"/>
  <c r="G26" i="1"/>
  <c r="G22" i="1"/>
  <c r="G21" i="1"/>
  <c r="G47" i="1" l="1"/>
  <c r="G8" i="1"/>
  <c r="I11" i="1"/>
  <c r="G18" i="1"/>
  <c r="H18" i="1" s="1"/>
  <c r="G19" i="1"/>
  <c r="H21" i="1"/>
  <c r="H22" i="1"/>
  <c r="H26" i="1"/>
  <c r="L28" i="1"/>
  <c r="H27" i="1"/>
  <c r="H28" i="1"/>
  <c r="H29" i="1"/>
  <c r="H30" i="1"/>
  <c r="G35" i="1"/>
  <c r="G36" i="1"/>
  <c r="H36" i="1" s="1"/>
  <c r="G37" i="1"/>
  <c r="I40" i="1"/>
  <c r="H43" i="1"/>
  <c r="H44" i="1"/>
  <c r="H45" i="1"/>
  <c r="I47" i="1"/>
  <c r="H51" i="1"/>
  <c r="G58" i="1"/>
  <c r="E58" i="1" s="1"/>
  <c r="D61" i="1"/>
  <c r="D59" i="1" s="1"/>
  <c r="H37" i="1" l="1"/>
  <c r="G40" i="1"/>
  <c r="D62" i="1"/>
  <c r="H8" i="1"/>
  <c r="G11" i="1"/>
  <c r="H35" i="1"/>
  <c r="H19" i="1"/>
  <c r="H38" i="1"/>
  <c r="H58" i="1"/>
  <c r="D60" i="1"/>
  <c r="I58" i="1"/>
  <c r="D63" i="1"/>
  <c r="F58" i="1"/>
  <c r="I41" i="1"/>
  <c r="I48" i="1" s="1"/>
  <c r="I49" i="1" s="1"/>
  <c r="I53" i="1" s="1"/>
  <c r="H47" i="1"/>
  <c r="L29" i="1"/>
  <c r="E16" i="1" s="1"/>
  <c r="G16" i="1" s="1"/>
  <c r="E31" i="1" s="1"/>
  <c r="H40" i="1" l="1"/>
  <c r="H16" i="1"/>
  <c r="G31" i="1"/>
  <c r="G33" i="1" s="1"/>
  <c r="G41" i="1" l="1"/>
  <c r="G48" i="1" s="1"/>
  <c r="G49" i="1" s="1"/>
  <c r="G53" i="1" s="1"/>
  <c r="H31" i="1"/>
  <c r="H33" i="1" l="1"/>
  <c r="H48" i="1"/>
  <c r="H49" i="1"/>
  <c r="H41" i="1"/>
  <c r="I60" i="1" l="1"/>
  <c r="E59" i="1"/>
  <c r="G60" i="1"/>
  <c r="I62" i="1"/>
  <c r="F62" i="1"/>
  <c r="I59" i="1"/>
  <c r="H63" i="1"/>
  <c r="G61" i="1"/>
  <c r="G59" i="1"/>
  <c r="E63" i="1"/>
  <c r="F63" i="1"/>
  <c r="H62" i="1"/>
  <c r="E60" i="1"/>
  <c r="E62" i="1"/>
  <c r="G62" i="1"/>
  <c r="G63" i="1"/>
  <c r="I63" i="1"/>
  <c r="H59" i="1"/>
  <c r="H61" i="1"/>
  <c r="F60" i="1"/>
  <c r="H60" i="1"/>
  <c r="I61" i="1"/>
  <c r="F61" i="1"/>
  <c r="F59" i="1"/>
  <c r="E61" i="1"/>
  <c r="H53" i="1" l="1"/>
</calcChain>
</file>

<file path=xl/sharedStrings.xml><?xml version="1.0" encoding="utf-8"?>
<sst xmlns="http://schemas.openxmlformats.org/spreadsheetml/2006/main" count="93" uniqueCount="71">
  <si>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</si>
  <si>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</si>
  <si>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</si>
  <si>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</si>
  <si>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</si>
  <si>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</si>
  <si>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</si>
  <si>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</si>
  <si>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</si>
  <si>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</si>
  <si>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</si>
  <si>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</si>
  <si>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</si>
  <si>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</si>
  <si>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</si>
  <si>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</si>
  <si>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</si>
  <si>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</si>
  <si>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</si>
  <si>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</si>
  <si>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</si>
  <si>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</si>
  <si>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Water Assessment (surface)</t>
  </si>
  <si>
    <t>Repairs &amp; Maintenance</t>
  </si>
  <si>
    <t>dollars</t>
  </si>
  <si>
    <t>Hauling</t>
  </si>
  <si>
    <t>General Farm Overhead</t>
  </si>
  <si>
    <t>Depreciation</t>
  </si>
  <si>
    <t>Real Estate Taxes</t>
  </si>
  <si>
    <t>TOTAL DIRECT COSTS</t>
  </si>
  <si>
    <t>Estimated Production Costs &amp; Returns</t>
  </si>
  <si>
    <t xml:space="preserve">YIELD  </t>
  </si>
  <si>
    <t>Herbicide</t>
  </si>
  <si>
    <t>acre</t>
  </si>
  <si>
    <t>Tillage</t>
  </si>
  <si>
    <t>Furrow</t>
  </si>
  <si>
    <t>Alfalfa Hay</t>
  </si>
  <si>
    <t>lbs</t>
  </si>
  <si>
    <t>Spot Spray (Roundup)</t>
  </si>
  <si>
    <t>Crop Insurance (NAP)</t>
  </si>
  <si>
    <t>Irrigation</t>
  </si>
  <si>
    <t>Bale (3x4 large bales)</t>
  </si>
  <si>
    <t xml:space="preserve">PER TON  </t>
  </si>
  <si>
    <t>ALTERNATIVE PRICES ($/ton)</t>
  </si>
  <si>
    <t>Alfalfa Establishment Costs</t>
  </si>
  <si>
    <t>Destroy Previous Crop</t>
  </si>
  <si>
    <t>Deep Tillage</t>
  </si>
  <si>
    <t>Disk (2x)</t>
  </si>
  <si>
    <t>Plant</t>
  </si>
  <si>
    <t xml:space="preserve">$/Acre  </t>
  </si>
  <si>
    <t>Level (2x)</t>
  </si>
  <si>
    <t>Other</t>
  </si>
  <si>
    <t>bale</t>
  </si>
  <si>
    <t xml:space="preserve"> </t>
  </si>
  <si>
    <t>Fertilizer</t>
  </si>
  <si>
    <t>Annual allocation over 7 years</t>
  </si>
  <si>
    <t>Establishment (7-year allocation)</t>
  </si>
  <si>
    <t>Harrow</t>
  </si>
  <si>
    <t>Labor</t>
  </si>
  <si>
    <t>Swath (3 cuttings)</t>
  </si>
  <si>
    <t>Rake (3 cuttings)</t>
  </si>
  <si>
    <t>Land ($2,500 @ 4%)</t>
  </si>
  <si>
    <t>ton</t>
  </si>
  <si>
    <t>TON PER ACRE</t>
  </si>
  <si>
    <t>Fuel</t>
  </si>
  <si>
    <t>Western - Alfalfa (Furrow Irrigated)</t>
  </si>
  <si>
    <t>Interest (6 months @ 7.5%)</t>
  </si>
  <si>
    <t>Custom Application</t>
  </si>
  <si>
    <t>Insecticide</t>
  </si>
  <si>
    <t>Fertilizer (200 lbs, 11-52-0, $0.37/lb)</t>
  </si>
  <si>
    <t>Seed (30 lbs. per acre)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</si>
</sst>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85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6" fontId="4" fillId="0" borderId="2" xfId="0" applyNumberFormat="1" applyFont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40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8" fontId="4" fillId="0" borderId="0" xfId="1" applyNumberFormat="1" applyFont="1" applyAlignment="1">
      <alignment vertical="center"/>
    </xf>
    <xf numFmtId="8" fontId="4" fillId="0" borderId="2" xfId="1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8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8" fontId="7" fillId="0" borderId="5" xfId="0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40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indent="2"/>
    </xf>
    <xf numFmtId="8" fontId="8" fillId="0" borderId="0" xfId="0" applyNumberFormat="1" applyFont="1" applyAlignment="1">
      <alignment vertical="center"/>
    </xf>
    <xf numFmtId="0" fontId="4" fillId="0" borderId="1" xfId="0" applyFont="1" applyBorder="1" applyAlignment="1"/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6" fontId="7" fillId="0" borderId="0" xfId="0" applyNumberFormat="1" applyFont="1" applyAlignment="1">
      <alignment vertical="center"/>
    </xf>
    <xf numFmtId="8" fontId="7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indent="2"/>
    </xf>
    <xf numFmtId="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8" fontId="8" fillId="0" borderId="6" xfId="0" applyNumberFormat="1" applyFont="1" applyBorder="1" applyAlignment="1">
      <alignment vertical="center"/>
    </xf>
    <xf numFmtId="8" fontId="8" fillId="0" borderId="7" xfId="0" applyNumberFormat="1" applyFont="1" applyBorder="1" applyAlignment="1">
      <alignment vertical="center"/>
    </xf>
    <xf numFmtId="8" fontId="8" fillId="0" borderId="8" xfId="0" applyNumberFormat="1" applyFont="1" applyBorder="1" applyAlignment="1">
      <alignment vertical="center"/>
    </xf>
    <xf numFmtId="8" fontId="8" fillId="0" borderId="9" xfId="0" applyNumberFormat="1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8" fontId="8" fillId="0" borderId="10" xfId="0" applyNumberFormat="1" applyFont="1" applyBorder="1" applyAlignment="1">
      <alignment vertical="center"/>
    </xf>
    <xf numFmtId="8" fontId="8" fillId="0" borderId="11" xfId="0" applyNumberFormat="1" applyFont="1" applyBorder="1" applyAlignment="1">
      <alignment vertical="center"/>
    </xf>
    <xf numFmtId="8" fontId="8" fillId="0" borderId="3" xfId="0" applyNumberFormat="1" applyFont="1" applyBorder="1" applyAlignment="1">
      <alignment vertical="center"/>
    </xf>
    <xf numFmtId="8" fontId="8" fillId="0" borderId="12" xfId="0" applyNumberFormat="1" applyFont="1" applyBorder="1" applyAlignment="1">
      <alignment vertical="center"/>
    </xf>
    <xf numFmtId="9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4"/>
    </xf>
    <xf numFmtId="40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 indent="2"/>
    </xf>
    <xf numFmtId="40" fontId="4" fillId="3" borderId="0" xfId="0" applyNumberFormat="1" applyFont="1" applyFill="1" applyAlignment="1">
      <alignment vertical="center"/>
    </xf>
    <xf numFmtId="0" fontId="4" fillId="3" borderId="0" xfId="0" applyFont="1" applyFill="1" applyBorder="1" applyAlignment="1">
      <alignment horizontal="left" vertical="center" indent="2"/>
    </xf>
    <xf numFmtId="40" fontId="4" fillId="3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left" vertical="center" indent="2"/>
    </xf>
    <xf numFmtId="40" fontId="4" fillId="3" borderId="3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indent="4"/>
    </xf>
    <xf numFmtId="164" fontId="4" fillId="0" borderId="0" xfId="0" applyNumberFormat="1" applyFont="1" applyAlignment="1">
      <alignment horizontal="center" vertical="center"/>
    </xf>
    <xf numFmtId="0" fontId="3" fillId="4" borderId="13" xfId="2" applyBorder="1" applyAlignment="1">
      <alignment horizontal="center" vertical="center"/>
    </xf>
    <xf numFmtId="8" fontId="3" fillId="4" borderId="13" xfId="2" applyNumberFormat="1" applyBorder="1" applyAlignment="1">
      <alignment vertical="center"/>
    </xf>
    <xf numFmtId="6" fontId="3" fillId="4" borderId="13" xfId="2" applyNumberFormat="1" applyBorder="1" applyAlignment="1">
      <alignment vertical="center"/>
    </xf>
    <xf numFmtId="0" fontId="3" fillId="4" borderId="13" xfId="2" applyBorder="1" applyAlignment="1">
      <alignment vertical="center"/>
    </xf>
    <xf numFmtId="0" fontId="3" fillId="4" borderId="0" xfId="2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40% - Accent6" xfId="2" builtinId="5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1</xdr:row>
      <xdr:rowOff>0</xdr:rowOff>
    </xdr:from>
    <xdr:to>
      <xdr:col>9</xdr:col>
      <xdr:colOff>9524</xdr:colOff>
      <xdr:row>2</xdr:row>
      <xdr:rowOff>0</xdr:rowOff>
    </xdr:to>
    <xdr:pic>
      <xdr:nvPicPr>
        <xdr:cNvPr id="1125" name="Picture 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190500"/>
          <a:ext cx="6410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zoomScaleNormal="100" workbookViewId="0">
      <selection activeCell="I5" sqref="I5"/>
    </sheetView>
  </sheetViews>
  <sheetFormatPr defaultColWidth="8.85546875" defaultRowHeight="15" x14ac:dyDescent="0.25"/>
  <cols>
    <col min="1" max="1" width="4.85546875" style="5" customWidth="1"/>
    <col min="2" max="2" width="20.85546875" style="5" customWidth="1"/>
    <col min="3" max="3" width="10.85546875" style="5" customWidth="1"/>
    <col min="4" max="4" width="9.85546875" style="5" customWidth="1"/>
    <col min="5" max="5" width="13.7109375" style="5" customWidth="1"/>
    <col min="6" max="8" width="9.85546875" style="5" customWidth="1"/>
    <col min="9" max="9" width="11.140625" style="5" customWidth="1"/>
    <col min="10" max="10" width="4.85546875" style="5" customWidth="1"/>
    <col min="11" max="11" width="40.85546875" style="5" customWidth="1"/>
    <col min="12" max="12" width="8.85546875" style="5"/>
    <col min="13" max="13" width="8.85546875" style="5" customWidth="1"/>
    <col min="14" max="16384" width="8.85546875" style="5"/>
  </cols>
  <sheetData>
    <row r="1" spans="1:12" x14ac:dyDescent="0.25">
      <c r="A1" s="5" t="s">
        <v>53</v>
      </c>
    </row>
    <row r="2" spans="1:12" ht="78" customHeight="1" x14ac:dyDescent="0.25"/>
    <row r="3" spans="1:12" ht="5.0999999999999996" customHeight="1" x14ac:dyDescent="0.25"/>
    <row r="4" spans="1:12" ht="20.100000000000001" customHeight="1" x14ac:dyDescent="0.25">
      <c r="B4" s="84" t="s">
        <v>65</v>
      </c>
      <c r="C4" s="84"/>
      <c r="D4" s="84"/>
      <c r="E4" s="84"/>
      <c r="F4" s="84"/>
      <c r="G4" s="84"/>
      <c r="H4" s="84"/>
      <c r="I4" s="6">
        <v>2019</v>
      </c>
    </row>
    <row r="5" spans="1:12" ht="20.100000000000001" customHeight="1" x14ac:dyDescent="0.25">
      <c r="B5" s="60" t="s">
        <v>30</v>
      </c>
    </row>
    <row r="6" spans="1:12" x14ac:dyDescent="0.25">
      <c r="B6" s="7" t="s">
        <v>0</v>
      </c>
      <c r="C6" s="7"/>
      <c r="D6" s="8"/>
      <c r="E6" s="8"/>
      <c r="F6" s="8"/>
      <c r="G6" s="8"/>
      <c r="H6" s="8"/>
      <c r="I6" s="8"/>
    </row>
    <row r="7" spans="1:12" ht="15" customHeight="1" thickBot="1" x14ac:dyDescent="0.3">
      <c r="B7" s="38" t="s">
        <v>1</v>
      </c>
      <c r="C7" s="38"/>
      <c r="D7" s="1" t="s">
        <v>17</v>
      </c>
      <c r="E7" s="2" t="s">
        <v>18</v>
      </c>
      <c r="F7" s="1" t="s">
        <v>31</v>
      </c>
      <c r="G7" s="2" t="s">
        <v>19</v>
      </c>
      <c r="H7" s="2" t="s">
        <v>42</v>
      </c>
      <c r="I7" s="2" t="s">
        <v>2</v>
      </c>
    </row>
    <row r="8" spans="1:12" ht="14.1" customHeight="1" x14ac:dyDescent="0.25">
      <c r="B8" s="36" t="s">
        <v>36</v>
      </c>
      <c r="C8" s="36"/>
      <c r="D8" s="11" t="s">
        <v>62</v>
      </c>
      <c r="E8" s="12">
        <v>232</v>
      </c>
      <c r="F8" s="11">
        <v>3.7</v>
      </c>
      <c r="G8" s="13">
        <f>E8*F8</f>
        <v>858.40000000000009</v>
      </c>
      <c r="H8" s="12">
        <f>G8/F8</f>
        <v>232</v>
      </c>
      <c r="I8" s="81"/>
    </row>
    <row r="9" spans="1:12" ht="14.1" customHeight="1" x14ac:dyDescent="0.25">
      <c r="B9" s="36" t="s">
        <v>51</v>
      </c>
      <c r="C9" s="36"/>
      <c r="D9" s="78"/>
      <c r="E9" s="79"/>
      <c r="F9" s="78"/>
      <c r="G9" s="80"/>
      <c r="H9" s="79"/>
      <c r="I9" s="81"/>
    </row>
    <row r="10" spans="1:12" ht="5.0999999999999996" customHeight="1" thickBot="1" x14ac:dyDescent="0.3">
      <c r="B10" s="14"/>
      <c r="C10" s="14"/>
      <c r="D10" s="15"/>
      <c r="E10" s="16"/>
      <c r="F10" s="17"/>
      <c r="G10" s="18"/>
      <c r="H10" s="16"/>
      <c r="I10" s="17"/>
    </row>
    <row r="11" spans="1:12" ht="15" customHeight="1" thickTop="1" x14ac:dyDescent="0.25">
      <c r="B11" s="39" t="s">
        <v>3</v>
      </c>
      <c r="C11" s="39"/>
      <c r="D11" s="40"/>
      <c r="E11" s="41"/>
      <c r="F11" s="41"/>
      <c r="G11" s="42">
        <f>SUM(G8:G9)</f>
        <v>858.40000000000009</v>
      </c>
      <c r="H11" s="43"/>
      <c r="I11" s="42">
        <f>SUM(I8:I10)</f>
        <v>0</v>
      </c>
    </row>
    <row r="12" spans="1:12" ht="15" customHeight="1" x14ac:dyDescent="0.25">
      <c r="B12" s="10"/>
      <c r="C12" s="10"/>
      <c r="D12" s="11"/>
      <c r="G12" s="13"/>
      <c r="H12" s="13"/>
      <c r="I12" s="13"/>
    </row>
    <row r="13" spans="1:12" ht="15" customHeight="1" x14ac:dyDescent="0.25">
      <c r="B13" s="7" t="s">
        <v>4</v>
      </c>
      <c r="C13" s="7"/>
      <c r="D13" s="19"/>
      <c r="E13" s="20"/>
      <c r="F13" s="20"/>
      <c r="G13" s="20"/>
      <c r="H13" s="20"/>
      <c r="I13" s="20"/>
    </row>
    <row r="14" spans="1:12" ht="30" customHeight="1" thickBot="1" x14ac:dyDescent="0.3">
      <c r="B14" s="9"/>
      <c r="C14" s="9"/>
      <c r="D14" s="4" t="s">
        <v>17</v>
      </c>
      <c r="E14" s="3" t="s">
        <v>20</v>
      </c>
      <c r="F14" s="4" t="s">
        <v>21</v>
      </c>
      <c r="G14" s="3" t="s">
        <v>19</v>
      </c>
      <c r="H14" s="3" t="s">
        <v>42</v>
      </c>
      <c r="I14" s="3" t="s">
        <v>2</v>
      </c>
    </row>
    <row r="15" spans="1:12" ht="15" customHeight="1" x14ac:dyDescent="0.25">
      <c r="B15" s="5" t="s">
        <v>5</v>
      </c>
      <c r="D15" s="11"/>
      <c r="F15" s="11"/>
    </row>
    <row r="16" spans="1:12" ht="15" customHeight="1" x14ac:dyDescent="0.25">
      <c r="B16" s="36" t="s">
        <v>56</v>
      </c>
      <c r="D16" s="11" t="s">
        <v>33</v>
      </c>
      <c r="E16" s="21">
        <f>L29</f>
        <v>42.221428571428575</v>
      </c>
      <c r="F16" s="22">
        <v>1</v>
      </c>
      <c r="G16" s="21">
        <f>E16*F16</f>
        <v>42.221428571428575</v>
      </c>
      <c r="H16" s="21">
        <f>G16/$F$8</f>
        <v>11.411196911196912</v>
      </c>
      <c r="I16" s="81"/>
      <c r="K16" s="65" t="s">
        <v>44</v>
      </c>
      <c r="L16" s="66" t="s">
        <v>49</v>
      </c>
    </row>
    <row r="17" spans="2:12" ht="14.1" customHeight="1" x14ac:dyDescent="0.25">
      <c r="B17" s="36" t="s">
        <v>34</v>
      </c>
      <c r="C17" s="36"/>
      <c r="D17" s="11"/>
      <c r="E17" s="21"/>
      <c r="F17" s="22"/>
      <c r="G17" s="21"/>
      <c r="H17" s="21"/>
      <c r="I17" s="64"/>
      <c r="K17" s="67" t="s">
        <v>45</v>
      </c>
      <c r="L17" s="68">
        <v>0</v>
      </c>
    </row>
    <row r="18" spans="2:12" ht="14.1" customHeight="1" x14ac:dyDescent="0.25">
      <c r="B18" s="61" t="s">
        <v>57</v>
      </c>
      <c r="C18" s="36"/>
      <c r="D18" s="11" t="s">
        <v>33</v>
      </c>
      <c r="E18" s="21">
        <v>5</v>
      </c>
      <c r="F18" s="22">
        <v>1</v>
      </c>
      <c r="G18" s="21">
        <f>E18*F18</f>
        <v>5</v>
      </c>
      <c r="H18" s="21">
        <f>G18/$F$8</f>
        <v>1.3513513513513513</v>
      </c>
      <c r="I18" s="81"/>
      <c r="K18" s="67" t="s">
        <v>46</v>
      </c>
      <c r="L18" s="68">
        <v>25</v>
      </c>
    </row>
    <row r="19" spans="2:12" ht="14.1" customHeight="1" x14ac:dyDescent="0.25">
      <c r="B19" s="75" t="s">
        <v>54</v>
      </c>
      <c r="C19" s="36"/>
      <c r="D19" s="11" t="s">
        <v>37</v>
      </c>
      <c r="E19" s="21">
        <v>0.28000000000000003</v>
      </c>
      <c r="F19" s="22">
        <v>250</v>
      </c>
      <c r="G19" s="21">
        <f>E19*F19</f>
        <v>70</v>
      </c>
      <c r="H19" s="21">
        <f>G19/$F$8</f>
        <v>18.918918918918919</v>
      </c>
      <c r="I19" s="81"/>
      <c r="K19" s="67" t="s">
        <v>47</v>
      </c>
      <c r="L19" s="68">
        <v>25</v>
      </c>
    </row>
    <row r="20" spans="2:12" ht="14.1" customHeight="1" x14ac:dyDescent="0.25">
      <c r="B20" s="36" t="s">
        <v>32</v>
      </c>
      <c r="C20" s="36"/>
      <c r="K20" s="67" t="s">
        <v>50</v>
      </c>
      <c r="L20" s="68">
        <v>0</v>
      </c>
    </row>
    <row r="21" spans="2:12" ht="14.1" customHeight="1" x14ac:dyDescent="0.25">
      <c r="B21" s="61" t="s">
        <v>67</v>
      </c>
      <c r="C21" s="36"/>
      <c r="D21" s="11" t="s">
        <v>24</v>
      </c>
      <c r="E21" s="21">
        <v>8</v>
      </c>
      <c r="F21" s="22">
        <v>1</v>
      </c>
      <c r="G21" s="21">
        <f>E21*F21</f>
        <v>8</v>
      </c>
      <c r="H21" s="21">
        <f>G21/$F$8</f>
        <v>2.1621621621621618</v>
      </c>
      <c r="I21" s="81"/>
      <c r="K21" s="67" t="s">
        <v>35</v>
      </c>
      <c r="L21" s="68">
        <v>0</v>
      </c>
    </row>
    <row r="22" spans="2:12" ht="14.1" customHeight="1" x14ac:dyDescent="0.25">
      <c r="B22" s="76" t="s">
        <v>38</v>
      </c>
      <c r="C22" s="36"/>
      <c r="D22" s="11" t="s">
        <v>33</v>
      </c>
      <c r="E22" s="21">
        <v>5</v>
      </c>
      <c r="F22" s="22">
        <v>1</v>
      </c>
      <c r="G22" s="21">
        <f>E22*F22</f>
        <v>5</v>
      </c>
      <c r="H22" s="21">
        <f>G22/$F$8</f>
        <v>1.3513513513513513</v>
      </c>
      <c r="I22" s="81"/>
      <c r="K22" s="67" t="s">
        <v>48</v>
      </c>
      <c r="L22" s="68">
        <v>12</v>
      </c>
    </row>
    <row r="23" spans="2:12" ht="14.1" customHeight="1" x14ac:dyDescent="0.25">
      <c r="B23" s="36" t="s">
        <v>68</v>
      </c>
      <c r="C23" s="36"/>
      <c r="D23" s="11"/>
      <c r="E23" s="21"/>
      <c r="F23" s="22"/>
      <c r="G23" s="21"/>
      <c r="H23" s="21"/>
      <c r="I23" s="82"/>
      <c r="K23" s="67"/>
      <c r="L23" s="68"/>
    </row>
    <row r="24" spans="2:12" ht="14.1" customHeight="1" x14ac:dyDescent="0.25">
      <c r="B24" s="61" t="s">
        <v>67</v>
      </c>
      <c r="C24" s="36"/>
      <c r="D24" s="11" t="s">
        <v>24</v>
      </c>
      <c r="E24" s="21">
        <v>8</v>
      </c>
      <c r="F24" s="22">
        <v>1</v>
      </c>
      <c r="G24" s="21">
        <f t="shared" ref="G24" si="0">E24*F24</f>
        <v>8</v>
      </c>
      <c r="H24" s="21">
        <f t="shared" ref="H24" si="1">G24/$F$8</f>
        <v>2.1621621621621618</v>
      </c>
      <c r="I24" s="82"/>
      <c r="K24" s="67"/>
      <c r="L24" s="68"/>
    </row>
    <row r="25" spans="2:12" ht="14.1" customHeight="1" x14ac:dyDescent="0.25">
      <c r="B25" s="36" t="s">
        <v>40</v>
      </c>
      <c r="C25" s="36"/>
      <c r="D25" s="11"/>
      <c r="E25" s="21" t="s">
        <v>53</v>
      </c>
      <c r="F25" s="62"/>
      <c r="G25" s="21"/>
      <c r="H25" s="21"/>
      <c r="I25" s="64"/>
      <c r="K25" s="67" t="s">
        <v>70</v>
      </c>
      <c r="L25" s="68">
        <v>167.55</v>
      </c>
    </row>
    <row r="26" spans="2:12" ht="14.1" customHeight="1" x14ac:dyDescent="0.25">
      <c r="B26" s="76" t="s">
        <v>22</v>
      </c>
      <c r="C26" s="36"/>
      <c r="D26" s="11" t="s">
        <v>24</v>
      </c>
      <c r="E26" s="21">
        <v>40</v>
      </c>
      <c r="F26" s="22">
        <v>1</v>
      </c>
      <c r="G26" s="21">
        <f>E26*F26</f>
        <v>40</v>
      </c>
      <c r="H26" s="21">
        <f t="shared" ref="H26:H31" si="2">G26/$F$8</f>
        <v>10.810810810810811</v>
      </c>
      <c r="I26" s="81"/>
      <c r="K26" s="69" t="s">
        <v>69</v>
      </c>
      <c r="L26" s="70">
        <v>66</v>
      </c>
    </row>
    <row r="27" spans="2:12" ht="14.1" customHeight="1" x14ac:dyDescent="0.25">
      <c r="B27" s="76" t="s">
        <v>58</v>
      </c>
      <c r="C27" s="36"/>
      <c r="D27" s="11" t="s">
        <v>24</v>
      </c>
      <c r="E27" s="21">
        <v>35</v>
      </c>
      <c r="F27" s="22">
        <v>1</v>
      </c>
      <c r="G27" s="21">
        <f t="shared" ref="G27:G31" si="3">E27*F27</f>
        <v>35</v>
      </c>
      <c r="H27" s="21">
        <f t="shared" si="2"/>
        <v>9.4594594594594597</v>
      </c>
      <c r="I27" s="81"/>
      <c r="K27" s="71" t="s">
        <v>51</v>
      </c>
      <c r="L27" s="72">
        <v>0</v>
      </c>
    </row>
    <row r="28" spans="2:12" ht="14.1" customHeight="1" x14ac:dyDescent="0.25">
      <c r="B28" s="75" t="s">
        <v>39</v>
      </c>
      <c r="C28" s="36"/>
      <c r="D28" s="11" t="s">
        <v>24</v>
      </c>
      <c r="E28" s="21">
        <v>6</v>
      </c>
      <c r="F28" s="22">
        <v>1</v>
      </c>
      <c r="G28" s="21">
        <f t="shared" si="3"/>
        <v>6</v>
      </c>
      <c r="H28" s="21">
        <f t="shared" si="2"/>
        <v>1.6216216216216215</v>
      </c>
      <c r="I28" s="81"/>
      <c r="K28" s="73"/>
      <c r="L28" s="68">
        <f>SUM(L17:L27)</f>
        <v>295.55</v>
      </c>
    </row>
    <row r="29" spans="2:12" ht="14.1" customHeight="1" x14ac:dyDescent="0.25">
      <c r="B29" s="36" t="s">
        <v>64</v>
      </c>
      <c r="C29" s="36"/>
      <c r="D29" s="11" t="s">
        <v>24</v>
      </c>
      <c r="E29" s="21">
        <v>0</v>
      </c>
      <c r="F29" s="22">
        <v>1</v>
      </c>
      <c r="G29" s="21">
        <f t="shared" si="3"/>
        <v>0</v>
      </c>
      <c r="H29" s="21">
        <f t="shared" si="2"/>
        <v>0</v>
      </c>
      <c r="I29" s="81"/>
      <c r="K29" s="74" t="s">
        <v>55</v>
      </c>
      <c r="L29" s="68">
        <f>L28/7</f>
        <v>42.221428571428575</v>
      </c>
    </row>
    <row r="30" spans="2:12" ht="14.1" customHeight="1" x14ac:dyDescent="0.25">
      <c r="B30" s="36" t="s">
        <v>23</v>
      </c>
      <c r="C30" s="36"/>
      <c r="D30" s="11" t="s">
        <v>24</v>
      </c>
      <c r="E30" s="21">
        <v>0</v>
      </c>
      <c r="F30" s="22">
        <v>1</v>
      </c>
      <c r="G30" s="21">
        <f t="shared" si="3"/>
        <v>0</v>
      </c>
      <c r="H30" s="21">
        <f t="shared" si="2"/>
        <v>0</v>
      </c>
      <c r="I30" s="81"/>
    </row>
    <row r="31" spans="2:12" ht="14.1" customHeight="1" x14ac:dyDescent="0.25">
      <c r="B31" s="36" t="s">
        <v>66</v>
      </c>
      <c r="C31" s="36"/>
      <c r="D31" s="11" t="s">
        <v>24</v>
      </c>
      <c r="E31" s="21">
        <f>SUM(G16:G30)*0.5*0.075</f>
        <v>8.2208035714285721</v>
      </c>
      <c r="F31" s="22">
        <v>1</v>
      </c>
      <c r="G31" s="21">
        <f t="shared" si="3"/>
        <v>8.2208035714285721</v>
      </c>
      <c r="H31" s="21">
        <f t="shared" si="2"/>
        <v>2.221838803088803</v>
      </c>
      <c r="I31" s="81"/>
    </row>
    <row r="32" spans="2:12" ht="5.0999999999999996" customHeight="1" x14ac:dyDescent="0.25">
      <c r="B32" s="24"/>
      <c r="C32" s="24"/>
      <c r="D32" s="25"/>
      <c r="E32" s="23"/>
      <c r="F32" s="25"/>
      <c r="G32" s="23"/>
      <c r="H32" s="23"/>
      <c r="I32" s="23"/>
    </row>
    <row r="33" spans="2:9" ht="14.1" customHeight="1" x14ac:dyDescent="0.25">
      <c r="B33" s="36" t="s">
        <v>6</v>
      </c>
      <c r="C33" s="36"/>
      <c r="D33" s="11"/>
      <c r="F33" s="11"/>
      <c r="G33" s="26">
        <f>SUM(G16:G31)</f>
        <v>227.44223214285716</v>
      </c>
      <c r="H33" s="26">
        <f>G33/F8</f>
        <v>61.470873552123557</v>
      </c>
      <c r="I33" s="26">
        <f>SUM(I16:I32)</f>
        <v>0</v>
      </c>
    </row>
    <row r="34" spans="2:9" ht="14.1" customHeight="1" x14ac:dyDescent="0.25">
      <c r="B34" s="5" t="s">
        <v>7</v>
      </c>
      <c r="D34" s="11"/>
      <c r="F34" s="11"/>
    </row>
    <row r="35" spans="2:9" ht="14.1" customHeight="1" x14ac:dyDescent="0.25">
      <c r="B35" s="36" t="s">
        <v>59</v>
      </c>
      <c r="C35" s="36"/>
      <c r="D35" s="11" t="s">
        <v>33</v>
      </c>
      <c r="E35" s="21">
        <v>15</v>
      </c>
      <c r="F35" s="22">
        <v>3</v>
      </c>
      <c r="G35" s="21">
        <f>E35*F35</f>
        <v>45</v>
      </c>
      <c r="H35" s="21">
        <f>G35/$F$8</f>
        <v>12.162162162162161</v>
      </c>
      <c r="I35" s="81"/>
    </row>
    <row r="36" spans="2:9" ht="14.1" customHeight="1" x14ac:dyDescent="0.25">
      <c r="B36" s="36" t="s">
        <v>60</v>
      </c>
      <c r="C36" s="36"/>
      <c r="D36" s="11" t="s">
        <v>33</v>
      </c>
      <c r="E36" s="21">
        <v>8</v>
      </c>
      <c r="F36" s="22">
        <v>3</v>
      </c>
      <c r="G36" s="21">
        <f>E36*F36</f>
        <v>24</v>
      </c>
      <c r="H36" s="21">
        <f>G36/$F$8</f>
        <v>6.486486486486486</v>
      </c>
      <c r="I36" s="81"/>
    </row>
    <row r="37" spans="2:9" ht="14.1" customHeight="1" x14ac:dyDescent="0.25">
      <c r="B37" s="36" t="s">
        <v>41</v>
      </c>
      <c r="C37" s="36"/>
      <c r="D37" s="11" t="s">
        <v>52</v>
      </c>
      <c r="E37" s="21">
        <v>10</v>
      </c>
      <c r="F37" s="77">
        <f>($F$8*2000)/1700</f>
        <v>4.3529411764705879</v>
      </c>
      <c r="G37" s="21">
        <f>E37*F37</f>
        <v>43.529411764705877</v>
      </c>
      <c r="H37" s="21">
        <f>G37/$F$8</f>
        <v>11.764705882352938</v>
      </c>
      <c r="I37" s="81"/>
    </row>
    <row r="38" spans="2:9" ht="14.1" customHeight="1" x14ac:dyDescent="0.25">
      <c r="B38" s="36" t="s">
        <v>25</v>
      </c>
      <c r="C38" s="36"/>
      <c r="D38" s="11" t="s">
        <v>52</v>
      </c>
      <c r="E38" s="21">
        <v>6</v>
      </c>
      <c r="F38" s="77">
        <f>($F$8*2000)/1700</f>
        <v>4.3529411764705879</v>
      </c>
      <c r="G38" s="21">
        <f>E38*F38</f>
        <v>26.117647058823529</v>
      </c>
      <c r="H38" s="21">
        <f>G38/$F$8</f>
        <v>7.0588235294117645</v>
      </c>
      <c r="I38" s="81"/>
    </row>
    <row r="39" spans="2:9" ht="5.0999999999999996" customHeight="1" x14ac:dyDescent="0.25">
      <c r="B39" s="44"/>
      <c r="C39" s="44"/>
      <c r="D39" s="25"/>
      <c r="E39" s="23"/>
      <c r="F39" s="25"/>
      <c r="G39" s="23"/>
      <c r="H39" s="23"/>
      <c r="I39" s="23"/>
    </row>
    <row r="40" spans="2:9" ht="14.1" customHeight="1" thickBot="1" x14ac:dyDescent="0.3">
      <c r="B40" s="45" t="s">
        <v>8</v>
      </c>
      <c r="C40" s="45"/>
      <c r="D40" s="15"/>
      <c r="E40" s="17"/>
      <c r="F40" s="15"/>
      <c r="G40" s="27">
        <f>SUM(G35:G38)</f>
        <v>138.64705882352942</v>
      </c>
      <c r="H40" s="27">
        <f>G40/F8</f>
        <v>37.472178060413356</v>
      </c>
      <c r="I40" s="27">
        <f>SUM(I35:I38)</f>
        <v>0</v>
      </c>
    </row>
    <row r="41" spans="2:9" ht="14.1" customHeight="1" thickTop="1" x14ac:dyDescent="0.25">
      <c r="B41" s="39" t="s">
        <v>9</v>
      </c>
      <c r="C41" s="39"/>
      <c r="D41" s="40"/>
      <c r="E41" s="41"/>
      <c r="F41" s="40"/>
      <c r="G41" s="43">
        <f>G33+G40</f>
        <v>366.08929096638656</v>
      </c>
      <c r="H41" s="43">
        <f>G41/F8</f>
        <v>98.943051612536905</v>
      </c>
      <c r="I41" s="43">
        <f>I33+I40</f>
        <v>0</v>
      </c>
    </row>
    <row r="42" spans="2:9" ht="14.1" customHeight="1" x14ac:dyDescent="0.25">
      <c r="B42" s="5" t="s">
        <v>10</v>
      </c>
      <c r="D42" s="11"/>
      <c r="F42" s="11"/>
    </row>
    <row r="43" spans="2:9" ht="14.1" customHeight="1" x14ac:dyDescent="0.25">
      <c r="B43" s="75" t="s">
        <v>26</v>
      </c>
      <c r="C43" s="36"/>
      <c r="D43" s="11" t="s">
        <v>24</v>
      </c>
      <c r="E43" s="21">
        <v>80</v>
      </c>
      <c r="F43" s="22">
        <v>1</v>
      </c>
      <c r="G43" s="21">
        <f>E43*F43</f>
        <v>80</v>
      </c>
      <c r="H43" s="21">
        <f>G43/$F$8</f>
        <v>21.621621621621621</v>
      </c>
      <c r="I43" s="81"/>
    </row>
    <row r="44" spans="2:9" ht="14.1" customHeight="1" x14ac:dyDescent="0.25">
      <c r="B44" s="75" t="s">
        <v>27</v>
      </c>
      <c r="C44" s="36"/>
      <c r="D44" s="11" t="s">
        <v>24</v>
      </c>
      <c r="E44" s="21">
        <v>15</v>
      </c>
      <c r="F44" s="22">
        <v>1</v>
      </c>
      <c r="G44" s="21">
        <f t="shared" ref="G44:G45" si="4">E44*F44</f>
        <v>15</v>
      </c>
      <c r="H44" s="21">
        <f>G44/$F$8</f>
        <v>4.0540540540540535</v>
      </c>
      <c r="I44" s="81"/>
    </row>
    <row r="45" spans="2:9" ht="14.1" customHeight="1" x14ac:dyDescent="0.25">
      <c r="B45" s="75" t="s">
        <v>28</v>
      </c>
      <c r="C45" s="36"/>
      <c r="D45" s="11" t="s">
        <v>24</v>
      </c>
      <c r="E45" s="21">
        <v>12</v>
      </c>
      <c r="F45" s="22">
        <v>1</v>
      </c>
      <c r="G45" s="21">
        <f t="shared" si="4"/>
        <v>12</v>
      </c>
      <c r="H45" s="21">
        <f>G45/$F$8</f>
        <v>3.243243243243243</v>
      </c>
      <c r="I45" s="81"/>
    </row>
    <row r="46" spans="2:9" ht="5.0999999999999996" customHeight="1" x14ac:dyDescent="0.25">
      <c r="B46" s="44"/>
      <c r="C46" s="44"/>
      <c r="D46" s="25"/>
      <c r="E46" s="23"/>
      <c r="F46" s="23"/>
      <c r="G46" s="23"/>
      <c r="H46" s="23"/>
      <c r="I46" s="23"/>
    </row>
    <row r="47" spans="2:9" ht="14.1" customHeight="1" thickBot="1" x14ac:dyDescent="0.3">
      <c r="B47" s="46" t="s">
        <v>11</v>
      </c>
      <c r="C47" s="46"/>
      <c r="D47" s="28"/>
      <c r="E47" s="29"/>
      <c r="F47" s="29"/>
      <c r="G47" s="30">
        <f>SUM(G43:G45)</f>
        <v>107</v>
      </c>
      <c r="H47" s="30">
        <f>G47/F8</f>
        <v>28.918918918918919</v>
      </c>
      <c r="I47" s="30">
        <f>SUM(I43:I46)</f>
        <v>0</v>
      </c>
    </row>
    <row r="48" spans="2:9" ht="15.95" customHeight="1" thickTop="1" thickBot="1" x14ac:dyDescent="0.3">
      <c r="B48" s="31" t="s">
        <v>29</v>
      </c>
      <c r="C48" s="31"/>
      <c r="D48" s="32"/>
      <c r="E48" s="31"/>
      <c r="F48" s="31"/>
      <c r="G48" s="33">
        <f>G41+G47</f>
        <v>473.08929096638656</v>
      </c>
      <c r="H48" s="33">
        <f>G48/F8</f>
        <v>127.86197053145582</v>
      </c>
      <c r="I48" s="33">
        <f>I41+I47</f>
        <v>0</v>
      </c>
    </row>
    <row r="49" spans="2:9" ht="15.95" customHeight="1" thickTop="1" thickBot="1" x14ac:dyDescent="0.3">
      <c r="B49" s="31" t="s">
        <v>12</v>
      </c>
      <c r="C49" s="31"/>
      <c r="D49" s="32"/>
      <c r="E49" s="31"/>
      <c r="F49" s="31"/>
      <c r="G49" s="33">
        <f>G11-G48</f>
        <v>385.31070903361353</v>
      </c>
      <c r="H49" s="33">
        <f>G49/F8</f>
        <v>104.13802946854419</v>
      </c>
      <c r="I49" s="33">
        <f>I11-I48</f>
        <v>0</v>
      </c>
    </row>
    <row r="50" spans="2:9" ht="14.1" customHeight="1" thickTop="1" x14ac:dyDescent="0.25">
      <c r="B50" s="5" t="s">
        <v>13</v>
      </c>
      <c r="D50" s="11"/>
    </row>
    <row r="51" spans="2:9" ht="14.1" customHeight="1" x14ac:dyDescent="0.25">
      <c r="B51" s="36" t="s">
        <v>61</v>
      </c>
      <c r="C51" s="36"/>
      <c r="D51" s="11"/>
      <c r="G51" s="21">
        <f>2500*0.04</f>
        <v>100</v>
      </c>
      <c r="H51" s="21">
        <f>G51/$F$8</f>
        <v>27.027027027027025</v>
      </c>
      <c r="I51" s="81"/>
    </row>
    <row r="52" spans="2:9" ht="5.0999999999999996" customHeight="1" thickBot="1" x14ac:dyDescent="0.3">
      <c r="B52" s="14"/>
      <c r="C52" s="14"/>
      <c r="D52" s="15"/>
      <c r="E52" s="17"/>
      <c r="F52" s="17"/>
      <c r="G52" s="34"/>
      <c r="H52" s="35"/>
      <c r="I52" s="17"/>
    </row>
    <row r="53" spans="2:9" ht="15" customHeight="1" thickTop="1" x14ac:dyDescent="0.25">
      <c r="B53" s="41" t="s">
        <v>14</v>
      </c>
      <c r="C53" s="41"/>
      <c r="D53" s="40"/>
      <c r="E53" s="41"/>
      <c r="F53" s="41"/>
      <c r="G53" s="43">
        <f>G49-G51</f>
        <v>285.31070903361353</v>
      </c>
      <c r="H53" s="43">
        <f>G53/$F$8</f>
        <v>77.111002441517172</v>
      </c>
      <c r="I53" s="43">
        <f>I49-I51</f>
        <v>0</v>
      </c>
    </row>
    <row r="54" spans="2:9" ht="15" customHeight="1" x14ac:dyDescent="0.25"/>
    <row r="55" spans="2:9" ht="15" customHeight="1" x14ac:dyDescent="0.25">
      <c r="B55" s="7" t="s">
        <v>15</v>
      </c>
      <c r="C55" s="7"/>
      <c r="D55" s="20"/>
      <c r="E55" s="20"/>
      <c r="F55" s="20"/>
      <c r="G55" s="20"/>
      <c r="H55" s="20"/>
      <c r="I55" s="20"/>
    </row>
    <row r="56" spans="2:9" ht="12.95" customHeight="1" x14ac:dyDescent="0.25">
      <c r="C56" s="48"/>
      <c r="D56" s="48"/>
      <c r="E56" s="83" t="s">
        <v>43</v>
      </c>
      <c r="F56" s="83"/>
      <c r="G56" s="83"/>
      <c r="H56" s="83"/>
      <c r="I56" s="83"/>
    </row>
    <row r="57" spans="2:9" ht="12.95" customHeight="1" x14ac:dyDescent="0.25">
      <c r="C57" s="48"/>
      <c r="D57" s="48"/>
      <c r="E57" s="47">
        <v>-0.25</v>
      </c>
      <c r="F57" s="47">
        <v>-0.1</v>
      </c>
      <c r="G57" s="48"/>
      <c r="H57" s="47">
        <v>0.1</v>
      </c>
      <c r="I57" s="47">
        <v>0.25</v>
      </c>
    </row>
    <row r="58" spans="2:9" ht="12.95" customHeight="1" x14ac:dyDescent="0.25">
      <c r="C58" s="83" t="s">
        <v>16</v>
      </c>
      <c r="D58" s="83"/>
      <c r="E58" s="37">
        <f>G58*0.75</f>
        <v>174</v>
      </c>
      <c r="F58" s="37">
        <f>G58*0.9</f>
        <v>208.8</v>
      </c>
      <c r="G58" s="37">
        <f>E8</f>
        <v>232</v>
      </c>
      <c r="H58" s="37">
        <f>G58*1.1</f>
        <v>255.20000000000002</v>
      </c>
      <c r="I58" s="37">
        <f>G58*1.25</f>
        <v>290</v>
      </c>
    </row>
    <row r="59" spans="2:9" ht="12.95" customHeight="1" x14ac:dyDescent="0.25">
      <c r="C59" s="58">
        <v>-0.25</v>
      </c>
      <c r="D59" s="63">
        <f>D61*0.75</f>
        <v>2.7750000000000004</v>
      </c>
      <c r="E59" s="49">
        <f>(E$58*$D59)-$G$48</f>
        <v>9.7607090336135229</v>
      </c>
      <c r="F59" s="50">
        <f t="shared" ref="F59:I63" si="5">(F$58*$D59)-$G$48</f>
        <v>106.33070903361352</v>
      </c>
      <c r="G59" s="50">
        <f t="shared" si="5"/>
        <v>170.71070903361351</v>
      </c>
      <c r="H59" s="50">
        <f t="shared" si="5"/>
        <v>235.09070903361362</v>
      </c>
      <c r="I59" s="51">
        <f t="shared" si="5"/>
        <v>331.66070903361356</v>
      </c>
    </row>
    <row r="60" spans="2:9" ht="12.95" customHeight="1" x14ac:dyDescent="0.25">
      <c r="C60" s="58">
        <v>-0.1</v>
      </c>
      <c r="D60" s="63">
        <f>D61*0.9</f>
        <v>3.33</v>
      </c>
      <c r="E60" s="52">
        <f>(E$58*$D60)-$G$48</f>
        <v>106.3307090336134</v>
      </c>
      <c r="F60" s="53">
        <f t="shared" si="5"/>
        <v>222.21470903361353</v>
      </c>
      <c r="G60" s="53">
        <f t="shared" si="5"/>
        <v>299.4707090336135</v>
      </c>
      <c r="H60" s="53">
        <f t="shared" si="5"/>
        <v>376.72670903361347</v>
      </c>
      <c r="I60" s="54">
        <f t="shared" si="5"/>
        <v>492.61070903361349</v>
      </c>
    </row>
    <row r="61" spans="2:9" ht="12.95" customHeight="1" x14ac:dyDescent="0.25">
      <c r="C61" s="59" t="s">
        <v>63</v>
      </c>
      <c r="D61" s="63">
        <f>F8</f>
        <v>3.7</v>
      </c>
      <c r="E61" s="52">
        <f>(E$58*$D61)-$G$48</f>
        <v>170.71070903361351</v>
      </c>
      <c r="F61" s="53">
        <f t="shared" si="5"/>
        <v>299.4707090336135</v>
      </c>
      <c r="G61" s="53">
        <f t="shared" si="5"/>
        <v>385.31070903361353</v>
      </c>
      <c r="H61" s="53">
        <f t="shared" si="5"/>
        <v>471.15070903361357</v>
      </c>
      <c r="I61" s="54">
        <f>(I$58*$D61)-$G$48</f>
        <v>599.91070903361344</v>
      </c>
    </row>
    <row r="62" spans="2:9" ht="12.95" customHeight="1" x14ac:dyDescent="0.25">
      <c r="C62" s="58">
        <v>0.1</v>
      </c>
      <c r="D62" s="63">
        <f>D61*1.1</f>
        <v>4.07</v>
      </c>
      <c r="E62" s="52">
        <f>(E$58*$D62)-$G$48</f>
        <v>235.09070903361351</v>
      </c>
      <c r="F62" s="53">
        <f t="shared" si="5"/>
        <v>376.72670903361359</v>
      </c>
      <c r="G62" s="53">
        <f t="shared" si="5"/>
        <v>471.15070903361345</v>
      </c>
      <c r="H62" s="53">
        <f t="shared" si="5"/>
        <v>565.57470903361366</v>
      </c>
      <c r="I62" s="54">
        <f t="shared" si="5"/>
        <v>707.21070903361363</v>
      </c>
    </row>
    <row r="63" spans="2:9" ht="12.95" customHeight="1" x14ac:dyDescent="0.25">
      <c r="C63" s="58">
        <v>0.25</v>
      </c>
      <c r="D63" s="63">
        <f>D61*1.25</f>
        <v>4.625</v>
      </c>
      <c r="E63" s="55">
        <f>(E$58*$D63)-$G$48</f>
        <v>331.66070903361344</v>
      </c>
      <c r="F63" s="56">
        <f t="shared" si="5"/>
        <v>492.61070903361349</v>
      </c>
      <c r="G63" s="56">
        <f t="shared" si="5"/>
        <v>599.91070903361344</v>
      </c>
      <c r="H63" s="56">
        <f t="shared" si="5"/>
        <v>707.21070903361363</v>
      </c>
      <c r="I63" s="57">
        <f t="shared" si="5"/>
        <v>868.16070903361344</v>
      </c>
    </row>
  </sheetData>
  <mergeCells count="3">
    <mergeCell ref="E56:I56"/>
    <mergeCell ref="C58:D58"/>
    <mergeCell ref="B4:H4"/>
  </mergeCells>
  <printOptions horizontalCentered="1"/>
  <pageMargins left="0.45" right="0.45" top="0.5" bottom="0.5" header="0.3" footer="0.3"/>
  <pageSetup scale="81" orientation="portrait" r:id="rId1"/>
  <ignoredErrors>
    <ignoredError sqref="H40:H41 H48:H49 H5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Jenny Beierman</cp:lastModifiedBy>
  <cp:lastPrinted>2019-10-01T17:16:55Z</cp:lastPrinted>
  <dcterms:created xsi:type="dcterms:W3CDTF">2015-12-11T16:48:20Z</dcterms:created>
  <dcterms:modified xsi:type="dcterms:W3CDTF">2020-07-22T18:05:51Z</dcterms:modified>
</cp:coreProperties>
</file>