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9045" activeTab="0"/>
  </bookViews>
  <sheets>
    <sheet name="Sheet1" sheetId="1" r:id="rId1"/>
  </sheets>
  <definedNames>
    <definedName name="_xlnm.Print_Area" localSheetId="0">'Sheet1'!$B$2:$I$63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1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<sst xmlns="http://schemas.openxmlformats.org/spreadsheetml/2006/main" count="76" uniqueCount="55">
  <si>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</si>
  <si>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</si>
  <si>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</si>
  <si>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</si>
  <si>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</si>
  <si>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</si>
  <si>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</si>
  <si>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</si>
  <si>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</si>
  <si>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</si>
  <si>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</si>
  <si>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</si>
  <si>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</si>
  <si>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</si>
  <si>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</si>
  <si>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</si>
  <si>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</si>
  <si>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</si>
  <si>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</si>
  <si>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</si>
  <si>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</si>
  <si>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Custom Application</t>
  </si>
  <si>
    <t>Fuel</t>
  </si>
  <si>
    <t>Repairs &amp; Maintenance</t>
  </si>
  <si>
    <t>Labor</t>
  </si>
  <si>
    <t>dollars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</si>
  <si>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</si>
  <si>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</si>
  <si>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</si>
  <si>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</si>
  <si>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</si>
  <si>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</si>
  <si>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bu</t>
  </si>
  <si>
    <t>PER BU</t>
  </si>
  <si>
    <t>ALTERNATIVE PRICES ($/bushel)</t>
  </si>
  <si>
    <t>BUSHELS PER ACRE</t>
  </si>
  <si>
    <t>Corn</t>
  </si>
  <si>
    <t>Fertilizer</t>
  </si>
  <si>
    <t>Seed</t>
  </si>
  <si>
    <t xml:space="preserve">Seed </t>
  </si>
  <si>
    <t xml:space="preserve">      Fuel</t>
  </si>
  <si>
    <t xml:space="preserve">     Repair &amp; Maintenance</t>
  </si>
  <si>
    <t>Machinery Ownership Costs</t>
  </si>
  <si>
    <t>Northeastern Colorado - Dryland Corn Reduced-Till in a Two-Crop in Three-Year Rotation</t>
  </si>
  <si>
    <t>Crop Protection</t>
  </si>
  <si>
    <t xml:space="preserve">      Crop Insurance</t>
  </si>
  <si>
    <r>
      <t>Hauling</t>
    </r>
    <r>
      <rPr>
        <vertAlign val="superscript"/>
        <sz val="11"/>
        <color indexed="8"/>
        <rFont val="Calibri"/>
        <family val="2"/>
      </rPr>
      <t>1</t>
    </r>
  </si>
  <si>
    <t>1 Hauling Machinery &amp; Labor Charges= $0.20/Bushel</t>
  </si>
  <si>
    <t>3 Includes allocation of fallow acres in the rotation</t>
  </si>
  <si>
    <t>2 Interest on Opererating Capital is calculated on 1/2 of pre-harvest operating costs at 6.25%</t>
  </si>
  <si>
    <r>
      <t>Interest (6 months @ 6.25%)</t>
    </r>
    <r>
      <rPr>
        <vertAlign val="superscript"/>
        <sz val="11"/>
        <color indexed="8"/>
        <rFont val="Calibri"/>
        <family val="2"/>
      </rPr>
      <t>2</t>
    </r>
  </si>
  <si>
    <t>Farm Bill payments were not included due to great varaiability between counties covered by this budget</t>
  </si>
  <si>
    <t>Your Farm</t>
  </si>
  <si>
    <t>Gross Receipts</t>
  </si>
  <si>
    <r>
      <t>Land ($1,250 @ 4%)</t>
    </r>
    <r>
      <rPr>
        <vertAlign val="superscript"/>
        <sz val="11"/>
        <color indexed="8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</si>
</sst>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  <numFmt numFmtId="170" formatCode="[$-409]dddd\,\ 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7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8" fontId="38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41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8" fillId="0" borderId="0" xfId="0" applyFont="1" applyAlignment="1">
      <alignment horizontal="left" vertical="center" indent="2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6" fontId="38" fillId="0" borderId="0" xfId="0" applyNumberFormat="1" applyFont="1" applyAlignment="1">
      <alignment vertical="center"/>
    </xf>
    <xf numFmtId="8" fontId="38" fillId="0" borderId="0" xfId="0" applyNumberFormat="1" applyFont="1" applyAlignment="1">
      <alignment vertical="center"/>
    </xf>
    <xf numFmtId="40" fontId="41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8" fontId="41" fillId="0" borderId="15" xfId="0" applyNumberFormat="1" applyFont="1" applyBorder="1" applyAlignment="1">
      <alignment vertical="center"/>
    </xf>
    <xf numFmtId="8" fontId="41" fillId="0" borderId="16" xfId="0" applyNumberFormat="1" applyFont="1" applyBorder="1" applyAlignment="1">
      <alignment vertical="center"/>
    </xf>
    <xf numFmtId="8" fontId="41" fillId="0" borderId="17" xfId="0" applyNumberFormat="1" applyFont="1" applyBorder="1" applyAlignment="1">
      <alignment vertical="center"/>
    </xf>
    <xf numFmtId="8" fontId="41" fillId="0" borderId="18" xfId="0" applyNumberFormat="1" applyFont="1" applyBorder="1" applyAlignment="1">
      <alignment vertical="center"/>
    </xf>
    <xf numFmtId="8" fontId="41" fillId="0" borderId="0" xfId="0" applyNumberFormat="1" applyFont="1" applyBorder="1" applyAlignment="1">
      <alignment vertical="center"/>
    </xf>
    <xf numFmtId="8" fontId="41" fillId="0" borderId="19" xfId="0" applyNumberFormat="1" applyFont="1" applyBorder="1" applyAlignment="1">
      <alignment vertical="center"/>
    </xf>
    <xf numFmtId="8" fontId="41" fillId="0" borderId="20" xfId="0" applyNumberFormat="1" applyFont="1" applyBorder="1" applyAlignment="1">
      <alignment vertical="center"/>
    </xf>
    <xf numFmtId="8" fontId="41" fillId="0" borderId="12" xfId="0" applyNumberFormat="1" applyFont="1" applyBorder="1" applyAlignment="1">
      <alignment vertical="center"/>
    </xf>
    <xf numFmtId="8" fontId="41" fillId="0" borderId="21" xfId="0" applyNumberFormat="1" applyFont="1" applyBorder="1" applyAlignment="1">
      <alignment vertical="center"/>
    </xf>
    <xf numFmtId="9" fontId="41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166" fontId="38" fillId="0" borderId="0" xfId="0" applyNumberFormat="1" applyFont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8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left" vertical="center" indent="2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166" fontId="0" fillId="13" borderId="0" xfId="0" applyNumberFormat="1" applyFont="1" applyFill="1" applyBorder="1" applyAlignment="1" applyProtection="1">
      <alignment vertical="center"/>
      <protection locked="0"/>
    </xf>
    <xf numFmtId="0" fontId="0" fillId="13" borderId="0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6" fontId="0" fillId="0" borderId="22" xfId="0" applyNumberFormat="1" applyFont="1" applyFill="1" applyBorder="1" applyAlignment="1" applyProtection="1">
      <alignment vertical="center"/>
      <protection/>
    </xf>
    <xf numFmtId="8" fontId="0" fillId="0" borderId="23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2" fontId="0" fillId="0" borderId="0" xfId="0" applyNumberFormat="1" applyFont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0</xdr:rowOff>
    </xdr:from>
    <xdr:to>
      <xdr:col>9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6334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63"/>
  <sheetViews>
    <sheetView tabSelected="1" view="pageLayout" workbookViewId="0" topLeftCell="A1">
      <selection activeCell="E43" sqref="E43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85" t="s">
        <v>43</v>
      </c>
      <c r="C4" s="85"/>
      <c r="D4" s="85"/>
      <c r="E4" s="85"/>
      <c r="F4" s="85"/>
      <c r="G4" s="85"/>
      <c r="H4" s="85"/>
      <c r="I4" s="85"/>
    </row>
    <row r="5" spans="2:9" ht="19.5" customHeight="1">
      <c r="B5" s="61" t="s">
        <v>29</v>
      </c>
      <c r="I5" s="6">
        <v>2019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9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30</v>
      </c>
      <c r="G7" s="2" t="s">
        <v>18</v>
      </c>
      <c r="H7" s="2" t="s">
        <v>33</v>
      </c>
      <c r="I7" s="3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36</v>
      </c>
      <c r="C9" s="36"/>
      <c r="D9" s="11" t="s">
        <v>32</v>
      </c>
      <c r="E9" s="12">
        <v>3.85</v>
      </c>
      <c r="F9" s="11">
        <v>79</v>
      </c>
      <c r="G9" s="70">
        <f>E9*F9</f>
        <v>304.15000000000003</v>
      </c>
      <c r="H9" s="12">
        <f>G9/F9</f>
        <v>3.8500000000000005</v>
      </c>
      <c r="I9" s="82" t="s">
        <v>52</v>
      </c>
    </row>
    <row r="10" spans="2:9" ht="13.5" customHeight="1">
      <c r="B10" s="36" t="s">
        <v>52</v>
      </c>
      <c r="C10" s="36"/>
      <c r="D10" s="11" t="s">
        <v>32</v>
      </c>
      <c r="E10" s="77"/>
      <c r="F10" s="78"/>
      <c r="G10" s="79">
        <f>E10*F10</f>
        <v>0</v>
      </c>
      <c r="H10" s="79">
        <f>E10</f>
        <v>0</v>
      </c>
      <c r="I10" s="79">
        <f>E10*F10</f>
        <v>0</v>
      </c>
    </row>
    <row r="11" spans="2:9" ht="13.5" customHeight="1">
      <c r="B11" s="5" t="s">
        <v>51</v>
      </c>
      <c r="C11" s="36"/>
      <c r="D11" s="72"/>
      <c r="E11" s="73"/>
      <c r="F11" s="72"/>
      <c r="G11" s="80"/>
      <c r="H11" s="81"/>
      <c r="I11" s="82"/>
    </row>
    <row r="12" spans="2:9" ht="4.5" customHeight="1" thickBot="1">
      <c r="B12" s="14"/>
      <c r="C12" s="14"/>
      <c r="D12" s="15"/>
      <c r="E12" s="16"/>
      <c r="F12" s="17"/>
      <c r="G12" s="18"/>
      <c r="H12" s="16"/>
      <c r="I12" s="17"/>
    </row>
    <row r="13" spans="2:9" ht="15" customHeight="1" thickTop="1">
      <c r="B13" s="39" t="s">
        <v>53</v>
      </c>
      <c r="C13" s="39"/>
      <c r="D13" s="40"/>
      <c r="E13" s="41"/>
      <c r="F13" s="41"/>
      <c r="G13" s="71">
        <f>G9</f>
        <v>304.15000000000003</v>
      </c>
      <c r="H13" s="43"/>
      <c r="I13" s="42">
        <f>SUM(I9:I12)</f>
        <v>0</v>
      </c>
    </row>
    <row r="14" spans="2:9" ht="15" customHeight="1">
      <c r="B14" s="10"/>
      <c r="C14" s="10"/>
      <c r="D14" s="11"/>
      <c r="G14" s="13"/>
      <c r="H14" s="13"/>
      <c r="I14" s="13"/>
    </row>
    <row r="15" spans="2:9" ht="15" customHeight="1">
      <c r="B15" s="7" t="s">
        <v>3</v>
      </c>
      <c r="C15" s="7"/>
      <c r="D15" s="19"/>
      <c r="E15" s="20"/>
      <c r="F15" s="20"/>
      <c r="G15" s="20"/>
      <c r="H15" s="20"/>
      <c r="I15" s="20"/>
    </row>
    <row r="16" spans="2:9" ht="30" customHeight="1" thickBot="1">
      <c r="B16" s="9"/>
      <c r="C16" s="9"/>
      <c r="D16" s="4" t="s">
        <v>16</v>
      </c>
      <c r="E16" s="3" t="s">
        <v>19</v>
      </c>
      <c r="F16" s="4" t="s">
        <v>20</v>
      </c>
      <c r="G16" s="3" t="s">
        <v>18</v>
      </c>
      <c r="H16" s="3" t="s">
        <v>33</v>
      </c>
      <c r="I16" s="3" t="s">
        <v>2</v>
      </c>
    </row>
    <row r="17" spans="2:6" ht="15" customHeight="1">
      <c r="B17" s="5" t="s">
        <v>4</v>
      </c>
      <c r="D17" s="11"/>
      <c r="F17" s="11"/>
    </row>
    <row r="18" spans="2:3" ht="13.5" customHeight="1">
      <c r="B18" s="36" t="s">
        <v>38</v>
      </c>
      <c r="C18" s="36"/>
    </row>
    <row r="19" spans="2:9" ht="13.5" customHeight="1">
      <c r="B19" s="62" t="s">
        <v>39</v>
      </c>
      <c r="C19" s="36"/>
      <c r="D19" s="11" t="s">
        <v>25</v>
      </c>
      <c r="E19" s="21">
        <v>54.04</v>
      </c>
      <c r="F19" s="69">
        <v>1</v>
      </c>
      <c r="G19" s="21">
        <f>E19*F19</f>
        <v>54.04</v>
      </c>
      <c r="H19" s="21">
        <f>G19/$F$9</f>
        <v>0.6840506329113923</v>
      </c>
      <c r="I19" s="68"/>
    </row>
    <row r="20" spans="2:9" ht="13.5" customHeight="1">
      <c r="B20" s="36" t="s">
        <v>44</v>
      </c>
      <c r="C20" s="36"/>
      <c r="I20" s="63"/>
    </row>
    <row r="21" spans="2:9" ht="13.5" customHeight="1">
      <c r="B21" s="62" t="s">
        <v>37</v>
      </c>
      <c r="C21" s="36"/>
      <c r="D21" s="11" t="s">
        <v>25</v>
      </c>
      <c r="E21" s="21">
        <v>40.35</v>
      </c>
      <c r="F21" s="22">
        <v>1</v>
      </c>
      <c r="G21" s="21">
        <f aca="true" t="shared" si="0" ref="G21:G28">E21*F21</f>
        <v>40.35</v>
      </c>
      <c r="H21" s="21">
        <f aca="true" t="shared" si="1" ref="H21:H28">G21/$F$9</f>
        <v>0.5107594936708861</v>
      </c>
      <c r="I21" s="68"/>
    </row>
    <row r="22" spans="2:9" ht="13.5" customHeight="1">
      <c r="B22" s="62" t="s">
        <v>31</v>
      </c>
      <c r="C22" s="36"/>
      <c r="D22" s="11" t="s">
        <v>25</v>
      </c>
      <c r="E22" s="21">
        <v>35.25</v>
      </c>
      <c r="F22" s="22">
        <v>1</v>
      </c>
      <c r="G22" s="21">
        <f t="shared" si="0"/>
        <v>35.25</v>
      </c>
      <c r="H22" s="21">
        <f t="shared" si="1"/>
        <v>0.4462025316455696</v>
      </c>
      <c r="I22" s="68"/>
    </row>
    <row r="23" spans="2:9" ht="13.5" customHeight="1">
      <c r="B23" s="62" t="s">
        <v>21</v>
      </c>
      <c r="C23" s="36"/>
      <c r="D23" s="11" t="s">
        <v>25</v>
      </c>
      <c r="E23" s="21">
        <v>7</v>
      </c>
      <c r="F23" s="22">
        <v>1</v>
      </c>
      <c r="G23" s="21">
        <f t="shared" si="0"/>
        <v>7</v>
      </c>
      <c r="H23" s="21">
        <f t="shared" si="1"/>
        <v>0.08860759493670886</v>
      </c>
      <c r="I23" s="68"/>
    </row>
    <row r="24" spans="2:13" ht="13.5" customHeight="1">
      <c r="B24" s="5" t="s">
        <v>45</v>
      </c>
      <c r="C24" s="36"/>
      <c r="D24" s="11" t="s">
        <v>25</v>
      </c>
      <c r="E24" s="21">
        <v>25.25</v>
      </c>
      <c r="F24" s="22">
        <v>1</v>
      </c>
      <c r="G24" s="21">
        <f t="shared" si="0"/>
        <v>25.25</v>
      </c>
      <c r="H24" s="21">
        <f t="shared" si="1"/>
        <v>0.31962025316455694</v>
      </c>
      <c r="I24" s="68"/>
      <c r="K24" s="74"/>
      <c r="L24" s="75"/>
      <c r="M24" s="76"/>
    </row>
    <row r="25" spans="2:13" ht="13.5" customHeight="1">
      <c r="B25" s="36" t="s">
        <v>22</v>
      </c>
      <c r="C25" s="36"/>
      <c r="D25" s="11" t="s">
        <v>25</v>
      </c>
      <c r="E25" s="21">
        <v>3.24</v>
      </c>
      <c r="F25" s="22">
        <v>1</v>
      </c>
      <c r="G25" s="21">
        <f t="shared" si="0"/>
        <v>3.24</v>
      </c>
      <c r="H25" s="21">
        <f t="shared" si="1"/>
        <v>0.0410126582278481</v>
      </c>
      <c r="I25" s="68"/>
      <c r="K25" s="74"/>
      <c r="L25" s="75"/>
      <c r="M25" s="76"/>
    </row>
    <row r="26" spans="2:13" ht="13.5" customHeight="1">
      <c r="B26" s="36" t="s">
        <v>23</v>
      </c>
      <c r="C26" s="36"/>
      <c r="D26" s="11" t="s">
        <v>25</v>
      </c>
      <c r="E26" s="21">
        <v>2.98</v>
      </c>
      <c r="F26" s="22">
        <v>1</v>
      </c>
      <c r="G26" s="21">
        <f t="shared" si="0"/>
        <v>2.98</v>
      </c>
      <c r="H26" s="21">
        <f t="shared" si="1"/>
        <v>0.03772151898734177</v>
      </c>
      <c r="I26" s="68"/>
      <c r="K26" s="75"/>
      <c r="L26" s="75"/>
      <c r="M26" s="75"/>
    </row>
    <row r="27" spans="2:9" ht="13.5" customHeight="1">
      <c r="B27" s="36" t="s">
        <v>24</v>
      </c>
      <c r="C27" s="36"/>
      <c r="D27" s="11" t="s">
        <v>25</v>
      </c>
      <c r="E27" s="21">
        <v>2.3</v>
      </c>
      <c r="F27" s="22">
        <v>1</v>
      </c>
      <c r="G27" s="21">
        <v>2.05</v>
      </c>
      <c r="H27" s="21">
        <f t="shared" si="1"/>
        <v>0.02594936708860759</v>
      </c>
      <c r="I27" s="68"/>
    </row>
    <row r="28" spans="2:9" ht="13.5" customHeight="1">
      <c r="B28" s="36" t="s">
        <v>50</v>
      </c>
      <c r="C28" s="36"/>
      <c r="D28" s="11" t="s">
        <v>25</v>
      </c>
      <c r="E28" s="21">
        <v>6.17</v>
      </c>
      <c r="F28" s="22">
        <v>1</v>
      </c>
      <c r="G28" s="21">
        <f t="shared" si="0"/>
        <v>6.17</v>
      </c>
      <c r="H28" s="21">
        <f t="shared" si="1"/>
        <v>0.07810126582278482</v>
      </c>
      <c r="I28" s="68"/>
    </row>
    <row r="29" spans="2:9" ht="4.5" customHeight="1">
      <c r="B29" s="24"/>
      <c r="C29" s="24"/>
      <c r="D29" s="25"/>
      <c r="E29" s="23"/>
      <c r="F29" s="25"/>
      <c r="G29" s="23"/>
      <c r="H29" s="23"/>
      <c r="I29" s="23"/>
    </row>
    <row r="30" spans="2:11" ht="13.5" customHeight="1">
      <c r="B30" s="36" t="s">
        <v>5</v>
      </c>
      <c r="C30" s="36"/>
      <c r="D30" s="11"/>
      <c r="F30" s="11"/>
      <c r="G30" s="26">
        <f>SUM(G18:G29)</f>
        <v>176.32999999999998</v>
      </c>
      <c r="H30" s="26">
        <f>SUM(H18:H29)</f>
        <v>2.2320253164556965</v>
      </c>
      <c r="I30" s="26">
        <f>SUM(I18:I29)</f>
        <v>0</v>
      </c>
      <c r="K30" s="12"/>
    </row>
    <row r="31" spans="2:6" ht="13.5" customHeight="1">
      <c r="B31" s="5" t="s">
        <v>6</v>
      </c>
      <c r="D31" s="11"/>
      <c r="F31" s="11"/>
    </row>
    <row r="32" spans="2:9" ht="13.5" customHeight="1">
      <c r="B32" s="5" t="s">
        <v>40</v>
      </c>
      <c r="D32" s="11" t="s">
        <v>25</v>
      </c>
      <c r="E32" s="5">
        <v>4.18</v>
      </c>
      <c r="F32" s="11">
        <v>1</v>
      </c>
      <c r="G32" s="21">
        <f>E32*F32</f>
        <v>4.18</v>
      </c>
      <c r="H32" s="21">
        <f>G32/$F$9</f>
        <v>0.05291139240506329</v>
      </c>
      <c r="I32" s="68"/>
    </row>
    <row r="33" spans="2:9" ht="13.5" customHeight="1">
      <c r="B33" s="5" t="s">
        <v>41</v>
      </c>
      <c r="D33" s="11" t="s">
        <v>25</v>
      </c>
      <c r="E33" s="83">
        <v>5.56</v>
      </c>
      <c r="F33" s="11">
        <v>1</v>
      </c>
      <c r="G33" s="21">
        <f>E33*F33</f>
        <v>5.56</v>
      </c>
      <c r="H33" s="21">
        <f>G33/$F$9</f>
        <v>0.07037974683544303</v>
      </c>
      <c r="I33" s="68"/>
    </row>
    <row r="34" spans="2:9" ht="13.5" customHeight="1">
      <c r="B34" s="36" t="s">
        <v>24</v>
      </c>
      <c r="C34" s="36"/>
      <c r="D34" s="11" t="s">
        <v>25</v>
      </c>
      <c r="E34" s="21">
        <v>1.7</v>
      </c>
      <c r="F34" s="22">
        <v>1</v>
      </c>
      <c r="G34" s="21">
        <f>E34*F34</f>
        <v>1.7</v>
      </c>
      <c r="H34" s="21">
        <f>G34/$F$9</f>
        <v>0.021518987341772152</v>
      </c>
      <c r="I34" s="68"/>
    </row>
    <row r="35" spans="2:9" ht="13.5" customHeight="1">
      <c r="B35" s="36" t="s">
        <v>46</v>
      </c>
      <c r="C35" s="36"/>
      <c r="D35" s="11" t="s">
        <v>32</v>
      </c>
      <c r="E35" s="21">
        <v>15.8</v>
      </c>
      <c r="F35" s="22">
        <v>1</v>
      </c>
      <c r="G35" s="21">
        <f>E35*F35</f>
        <v>15.8</v>
      </c>
      <c r="H35" s="21">
        <f>G35/$F$9</f>
        <v>0.2</v>
      </c>
      <c r="I35" s="68"/>
    </row>
    <row r="36" spans="2:9" ht="4.5" customHeight="1">
      <c r="B36" s="45"/>
      <c r="C36" s="45"/>
      <c r="D36" s="25"/>
      <c r="E36" s="23"/>
      <c r="F36" s="25"/>
      <c r="G36" s="23"/>
      <c r="H36" s="23"/>
      <c r="I36" s="23"/>
    </row>
    <row r="37" spans="2:11" ht="13.5" customHeight="1" thickBot="1">
      <c r="B37" s="46" t="s">
        <v>7</v>
      </c>
      <c r="C37" s="46"/>
      <c r="D37" s="15"/>
      <c r="E37" s="17"/>
      <c r="F37" s="15"/>
      <c r="G37" s="27">
        <f>SUM(G32:G36)</f>
        <v>27.24</v>
      </c>
      <c r="H37" s="27">
        <f>G37/F9</f>
        <v>0.34481012658227844</v>
      </c>
      <c r="I37" s="27">
        <f>SUM(I34:I36)</f>
        <v>0</v>
      </c>
      <c r="K37" s="12"/>
    </row>
    <row r="38" spans="2:9" ht="13.5" customHeight="1" thickTop="1">
      <c r="B38" s="39" t="s">
        <v>8</v>
      </c>
      <c r="C38" s="39"/>
      <c r="D38" s="40"/>
      <c r="E38" s="41"/>
      <c r="F38" s="40"/>
      <c r="G38" s="43">
        <f>G30+G37</f>
        <v>203.57</v>
      </c>
      <c r="H38" s="43">
        <f>G38/F9</f>
        <v>2.5768354430379747</v>
      </c>
      <c r="I38" s="43">
        <f>I30+I37</f>
        <v>0</v>
      </c>
    </row>
    <row r="39" spans="2:6" ht="13.5" customHeight="1">
      <c r="B39" s="5" t="s">
        <v>9</v>
      </c>
      <c r="D39" s="11"/>
      <c r="F39" s="11"/>
    </row>
    <row r="40" spans="2:9" ht="13.5" customHeight="1">
      <c r="B40" s="36" t="s">
        <v>26</v>
      </c>
      <c r="C40" s="36"/>
      <c r="D40" s="11" t="s">
        <v>25</v>
      </c>
      <c r="E40" s="21">
        <v>10.1</v>
      </c>
      <c r="F40" s="22">
        <v>1</v>
      </c>
      <c r="G40" s="21">
        <f>E40/F40</f>
        <v>10.1</v>
      </c>
      <c r="H40" s="21">
        <f>G40/$F$9</f>
        <v>0.12784810126582277</v>
      </c>
      <c r="I40" s="68"/>
    </row>
    <row r="41" spans="2:9" ht="13.5" customHeight="1">
      <c r="B41" s="36" t="s">
        <v>42</v>
      </c>
      <c r="C41" s="36"/>
      <c r="D41" s="11" t="s">
        <v>25</v>
      </c>
      <c r="E41" s="21">
        <v>33.08</v>
      </c>
      <c r="F41" s="22">
        <v>1</v>
      </c>
      <c r="G41" s="21">
        <f>E41/F41</f>
        <v>33.08</v>
      </c>
      <c r="H41" s="21">
        <f>G41/$F$9</f>
        <v>0.41873417721518985</v>
      </c>
      <c r="I41" s="68"/>
    </row>
    <row r="42" spans="2:9" ht="13.5" customHeight="1">
      <c r="B42" s="36" t="s">
        <v>27</v>
      </c>
      <c r="C42" s="36"/>
      <c r="D42" s="11" t="s">
        <v>25</v>
      </c>
      <c r="E42" s="21">
        <v>2.53</v>
      </c>
      <c r="F42" s="22">
        <v>1</v>
      </c>
      <c r="G42" s="21">
        <f>E42/F42</f>
        <v>2.53</v>
      </c>
      <c r="H42" s="21">
        <f>G42/$F$9</f>
        <v>0.0320253164556962</v>
      </c>
      <c r="I42" s="68"/>
    </row>
    <row r="43" spans="2:9" ht="4.5" customHeight="1">
      <c r="B43" s="45"/>
      <c r="C43" s="45"/>
      <c r="D43" s="25"/>
      <c r="E43" s="23"/>
      <c r="F43" s="23"/>
      <c r="G43" s="23"/>
      <c r="H43" s="23"/>
      <c r="I43" s="23"/>
    </row>
    <row r="44" spans="2:9" ht="13.5" customHeight="1" thickBot="1">
      <c r="B44" s="47" t="s">
        <v>10</v>
      </c>
      <c r="C44" s="47"/>
      <c r="D44" s="28"/>
      <c r="E44" s="29"/>
      <c r="F44" s="29"/>
      <c r="G44" s="30">
        <f>SUM(G40:G43)</f>
        <v>45.71</v>
      </c>
      <c r="H44" s="30">
        <f>G44/F9</f>
        <v>0.5786075949367089</v>
      </c>
      <c r="I44" s="30">
        <f>SUM(I40:I43)</f>
        <v>0</v>
      </c>
    </row>
    <row r="45" spans="2:9" ht="15.75" customHeight="1" thickBot="1" thickTop="1">
      <c r="B45" s="31" t="s">
        <v>28</v>
      </c>
      <c r="C45" s="31"/>
      <c r="D45" s="32"/>
      <c r="E45" s="31"/>
      <c r="F45" s="31"/>
      <c r="G45" s="33">
        <f>G38+G44</f>
        <v>249.28</v>
      </c>
      <c r="H45" s="33">
        <f>G45/F9</f>
        <v>3.1554430379746834</v>
      </c>
      <c r="I45" s="33">
        <f>I38+I44</f>
        <v>0</v>
      </c>
    </row>
    <row r="46" spans="2:9" ht="15.75" customHeight="1" thickBot="1" thickTop="1">
      <c r="B46" s="31" t="s">
        <v>11</v>
      </c>
      <c r="C46" s="31"/>
      <c r="D46" s="32"/>
      <c r="E46" s="31"/>
      <c r="F46" s="31"/>
      <c r="G46" s="33">
        <f>G13-G45</f>
        <v>54.87000000000003</v>
      </c>
      <c r="H46" s="33">
        <f>G46/F9</f>
        <v>0.6945569620253169</v>
      </c>
      <c r="I46" s="33">
        <f>I13-I45</f>
        <v>0</v>
      </c>
    </row>
    <row r="47" spans="2:4" ht="13.5" customHeight="1" thickTop="1">
      <c r="B47" s="5" t="s">
        <v>12</v>
      </c>
      <c r="D47" s="11"/>
    </row>
    <row r="48" spans="2:9" ht="13.5" customHeight="1">
      <c r="B48" s="36" t="s">
        <v>54</v>
      </c>
      <c r="C48" s="36"/>
      <c r="D48" s="11"/>
      <c r="G48" s="21">
        <v>10</v>
      </c>
      <c r="H48" s="21">
        <f>G48/$F$9</f>
        <v>0.12658227848101267</v>
      </c>
      <c r="I48" s="68"/>
    </row>
    <row r="49" spans="2:9" ht="4.5" customHeight="1" thickBot="1">
      <c r="B49" s="14"/>
      <c r="C49" s="14"/>
      <c r="D49" s="15"/>
      <c r="E49" s="17"/>
      <c r="F49" s="17"/>
      <c r="G49" s="34"/>
      <c r="H49" s="35"/>
      <c r="I49" s="17"/>
    </row>
    <row r="50" spans="2:9" ht="15" customHeight="1" thickTop="1">
      <c r="B50" s="41" t="s">
        <v>13</v>
      </c>
      <c r="C50" s="41"/>
      <c r="D50" s="40"/>
      <c r="E50" s="41"/>
      <c r="F50" s="41"/>
      <c r="G50" s="43">
        <f>G46-G48</f>
        <v>44.87000000000003</v>
      </c>
      <c r="H50" s="43">
        <f>G50/$F$9</f>
        <v>0.5679746835443042</v>
      </c>
      <c r="I50" s="43">
        <f>I46-I48</f>
        <v>0</v>
      </c>
    </row>
    <row r="51" spans="2:9" ht="12.75" customHeight="1">
      <c r="B51" s="5" t="s">
        <v>47</v>
      </c>
      <c r="C51" s="41"/>
      <c r="D51" s="40"/>
      <c r="E51" s="41"/>
      <c r="F51" s="41"/>
      <c r="G51" s="43"/>
      <c r="H51" s="43"/>
      <c r="I51" s="43"/>
    </row>
    <row r="52" spans="2:9" ht="12.75" customHeight="1">
      <c r="B52" s="5" t="s">
        <v>49</v>
      </c>
      <c r="C52" s="41"/>
      <c r="D52" s="40"/>
      <c r="E52" s="41"/>
      <c r="F52" s="41"/>
      <c r="G52" s="43"/>
      <c r="H52" s="43"/>
      <c r="I52" s="43"/>
    </row>
    <row r="53" ht="12.75" customHeight="1">
      <c r="B53" s="5" t="s">
        <v>48</v>
      </c>
    </row>
    <row r="54" ht="4.5" customHeight="1"/>
    <row r="55" spans="2:9" ht="15" customHeight="1">
      <c r="B55" s="7" t="s">
        <v>14</v>
      </c>
      <c r="C55" s="7"/>
      <c r="D55" s="20"/>
      <c r="E55" s="20"/>
      <c r="F55" s="20"/>
      <c r="G55" s="20"/>
      <c r="H55" s="20"/>
      <c r="I55" s="20"/>
    </row>
    <row r="56" spans="3:9" ht="12.75" customHeight="1">
      <c r="C56" s="49"/>
      <c r="D56" s="49"/>
      <c r="E56" s="84" t="s">
        <v>34</v>
      </c>
      <c r="F56" s="84"/>
      <c r="G56" s="84"/>
      <c r="H56" s="84"/>
      <c r="I56" s="84"/>
    </row>
    <row r="57" spans="3:9" ht="12.75" customHeight="1">
      <c r="C57" s="49"/>
      <c r="D57" s="49"/>
      <c r="E57" s="48">
        <v>-0.25</v>
      </c>
      <c r="F57" s="48">
        <v>-0.1</v>
      </c>
      <c r="G57" s="49"/>
      <c r="H57" s="48">
        <v>0.1</v>
      </c>
      <c r="I57" s="48">
        <v>0.25</v>
      </c>
    </row>
    <row r="58" spans="3:9" ht="12.75" customHeight="1">
      <c r="C58" s="84" t="s">
        <v>15</v>
      </c>
      <c r="D58" s="84"/>
      <c r="E58" s="37">
        <f>G58*0.75</f>
        <v>2.8875</v>
      </c>
      <c r="F58" s="37">
        <f>G58*0.9</f>
        <v>3.4650000000000003</v>
      </c>
      <c r="G58" s="37">
        <f>E9</f>
        <v>3.85</v>
      </c>
      <c r="H58" s="37">
        <f>G58*1.1</f>
        <v>4.235</v>
      </c>
      <c r="I58" s="37">
        <f>G58*1.25</f>
        <v>4.8125</v>
      </c>
    </row>
    <row r="59" spans="3:9" ht="12.75" customHeight="1">
      <c r="C59" s="59">
        <v>-0.25</v>
      </c>
      <c r="D59" s="44">
        <f>D61*0.75</f>
        <v>59.25</v>
      </c>
      <c r="E59" s="50">
        <f>(E$58*$D59)-$G$45</f>
        <v>-78.19562499999998</v>
      </c>
      <c r="F59" s="51">
        <f aca="true" t="shared" si="2" ref="F59:I63">(F$58*$D59)-$G$45</f>
        <v>-43.97874999999999</v>
      </c>
      <c r="G59" s="51">
        <f t="shared" si="2"/>
        <v>-21.16749999999999</v>
      </c>
      <c r="H59" s="51">
        <f t="shared" si="2"/>
        <v>1.6437500000000114</v>
      </c>
      <c r="I59" s="52">
        <f t="shared" si="2"/>
        <v>35.860625</v>
      </c>
    </row>
    <row r="60" spans="3:9" ht="12.75" customHeight="1">
      <c r="C60" s="59">
        <v>-0.1</v>
      </c>
      <c r="D60" s="44">
        <f>D61*0.9</f>
        <v>71.10000000000001</v>
      </c>
      <c r="E60" s="53">
        <f>(E$58*$D60)-$G$45</f>
        <v>-43.97874999999996</v>
      </c>
      <c r="F60" s="54">
        <f t="shared" si="2"/>
        <v>-2.9184999999999377</v>
      </c>
      <c r="G60" s="54">
        <f t="shared" si="2"/>
        <v>24.455000000000013</v>
      </c>
      <c r="H60" s="54">
        <f t="shared" si="2"/>
        <v>51.82850000000005</v>
      </c>
      <c r="I60" s="55">
        <f t="shared" si="2"/>
        <v>92.88875000000004</v>
      </c>
    </row>
    <row r="61" spans="3:9" ht="12.75" customHeight="1">
      <c r="C61" s="60" t="s">
        <v>35</v>
      </c>
      <c r="D61" s="44">
        <f>F9</f>
        <v>79</v>
      </c>
      <c r="E61" s="53">
        <f>(E$58*$D61)-$G$45</f>
        <v>-21.16749999999999</v>
      </c>
      <c r="F61" s="54">
        <f t="shared" si="2"/>
        <v>24.455000000000013</v>
      </c>
      <c r="G61" s="54">
        <f t="shared" si="2"/>
        <v>54.87000000000003</v>
      </c>
      <c r="H61" s="54">
        <f t="shared" si="2"/>
        <v>85.285</v>
      </c>
      <c r="I61" s="55">
        <f t="shared" si="2"/>
        <v>130.9075</v>
      </c>
    </row>
    <row r="62" spans="3:9" ht="12.75" customHeight="1">
      <c r="C62" s="59">
        <v>0.1</v>
      </c>
      <c r="D62" s="44">
        <f>D61*1.1</f>
        <v>86.9</v>
      </c>
      <c r="E62" s="53">
        <f>(E$58*$D62)-$G$45</f>
        <v>1.6437500000000398</v>
      </c>
      <c r="F62" s="54">
        <f t="shared" si="2"/>
        <v>51.82850000000005</v>
      </c>
      <c r="G62" s="54">
        <f t="shared" si="2"/>
        <v>85.28500000000005</v>
      </c>
      <c r="H62" s="54">
        <f t="shared" si="2"/>
        <v>118.74150000000006</v>
      </c>
      <c r="I62" s="55">
        <f t="shared" si="2"/>
        <v>168.92625</v>
      </c>
    </row>
    <row r="63" spans="3:9" ht="12.75" customHeight="1">
      <c r="C63" s="59">
        <v>0.25</v>
      </c>
      <c r="D63" s="44">
        <f>D61*1.25</f>
        <v>98.75</v>
      </c>
      <c r="E63" s="56">
        <f>(E$58*$D63)-$G$45</f>
        <v>35.860625</v>
      </c>
      <c r="F63" s="57">
        <f t="shared" si="2"/>
        <v>92.88875000000004</v>
      </c>
      <c r="G63" s="57">
        <f t="shared" si="2"/>
        <v>130.9075</v>
      </c>
      <c r="H63" s="57">
        <f t="shared" si="2"/>
        <v>168.92625</v>
      </c>
      <c r="I63" s="58">
        <f t="shared" si="2"/>
        <v>225.954375</v>
      </c>
    </row>
  </sheetData>
  <sheetProtection sheet="1"/>
  <mergeCells count="3">
    <mergeCell ref="E56:I56"/>
    <mergeCell ref="C58:D58"/>
    <mergeCell ref="B4:I4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Jenny Beierman</cp:lastModifiedBy>
  <cp:lastPrinted>2015-12-11T17:50:51Z</cp:lastPrinted>
  <dcterms:created xsi:type="dcterms:W3CDTF">2015-12-11T16:48:20Z</dcterms:created>
  <dcterms:modified xsi:type="dcterms:W3CDTF">2020-10-07T17:05:32Z</dcterms:modified>
  <cp:category/>
  <cp:version/>
  <cp:contentType/>
  <cp:contentStatus/>
</cp:coreProperties>
</file>