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'Sheet1'!$B$2:$I$62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<sst xmlns="http://schemas.openxmlformats.org/spreadsheetml/2006/main" count="75" uniqueCount="55">
  <si>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</si>
  <si>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</si>
  <si>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</si>
  <si>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</si>
  <si>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</si>
  <si>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</si>
  <si>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</si>
  <si>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</si>
  <si>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</si>
  <si>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</si>
  <si>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</si>
  <si>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</si>
  <si>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</si>
  <si>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</si>
  <si>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</si>
  <si>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</si>
  <si>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</si>
  <si>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</si>
  <si>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</si>
  <si>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</si>
  <si>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</si>
  <si>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</si>
  <si>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</si>
  <si>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Repairs &amp; Maintenance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</si>
  <si>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</si>
  <si>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</si>
  <si>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</si>
  <si>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</si>
  <si>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</si>
  <si>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</si>
  <si>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</si>
  <si>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</si>
  <si>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</si>
  <si>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Fertilizer</t>
  </si>
  <si>
    <t>Seed</t>
  </si>
  <si>
    <t xml:space="preserve">Seed 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</si>
  <si>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</si>
  <si>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</si>
  <si>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</si>
  <si>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</si>
  <si>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 Crop Insurance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</si>
  <si>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</si>
  <si>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3 Includes allocation of fallow acres in the rotation</t>
  </si>
  <si>
    <t>Northeastern Colorado - Dryland Proso Millet Reduced-Till in a Two-Crop in Three-Year Rotation</t>
  </si>
  <si>
    <t>Proso Millet</t>
  </si>
  <si>
    <t>cwt</t>
  </si>
  <si>
    <t>1 Hauling Machinery &amp; Labor Charges= $0.40/CWT</t>
  </si>
  <si>
    <t>ALTERNATIVE PRICES ($/cwt)</t>
  </si>
  <si>
    <t>CWT</t>
  </si>
  <si>
    <t>PER CWT</t>
  </si>
  <si>
    <t>Your Farm</t>
  </si>
  <si>
    <t>Gross Receipts</t>
  </si>
  <si>
    <r>
      <t>Interest (6 months @ 5.5%)</t>
    </r>
    <r>
      <rPr>
        <vertAlign val="superscript"/>
        <sz val="11"/>
        <color indexed="8"/>
        <rFont val="Calibri"/>
        <family val="2"/>
      </rPr>
      <t>2</t>
    </r>
  </si>
  <si>
    <r>
      <t>Land ($1,250 @ 3.7%)</t>
    </r>
    <r>
      <rPr>
        <vertAlign val="superscript"/>
        <sz val="11"/>
        <color indexed="8"/>
        <rFont val="Calibri"/>
        <family val="2"/>
      </rPr>
      <t>3</t>
    </r>
  </si>
  <si>
    <t>2 Interest on Opererating Capital is calculated on 1/2 of pre-harvest operating costs at 5.50%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</si>
</sst>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40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2"/>
  <sheetViews>
    <sheetView tabSelected="1" zoomScalePageLayoutView="0" workbookViewId="0" topLeftCell="A31">
      <selection activeCell="M39" sqref="M39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43</v>
      </c>
      <c r="C4" s="83"/>
      <c r="D4" s="83"/>
      <c r="E4" s="83"/>
      <c r="F4" s="83"/>
      <c r="G4" s="83"/>
      <c r="H4" s="83"/>
      <c r="I4" s="83"/>
    </row>
    <row r="5" spans="2:9" ht="19.5" customHeight="1">
      <c r="B5" s="61" t="s">
        <v>29</v>
      </c>
      <c r="I5" s="6">
        <v>2020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30</v>
      </c>
      <c r="G7" s="2" t="s">
        <v>18</v>
      </c>
      <c r="H7" s="2" t="s">
        <v>49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44</v>
      </c>
      <c r="C9" s="36"/>
      <c r="D9" s="11" t="s">
        <v>45</v>
      </c>
      <c r="E9" s="12">
        <v>11.96</v>
      </c>
      <c r="F9" s="11">
        <v>14</v>
      </c>
      <c r="G9" s="70">
        <f>E9*F9</f>
        <v>167.44</v>
      </c>
      <c r="H9" s="12">
        <f>G9/F9</f>
        <v>11.959999999999999</v>
      </c>
      <c r="I9" s="78" t="s">
        <v>50</v>
      </c>
    </row>
    <row r="10" spans="2:9" ht="13.5" customHeight="1">
      <c r="B10" s="36" t="s">
        <v>50</v>
      </c>
      <c r="C10" s="36"/>
      <c r="D10" s="11" t="s">
        <v>45</v>
      </c>
      <c r="E10" s="75"/>
      <c r="F10" s="76"/>
      <c r="G10" s="77">
        <f>E10*F10</f>
        <v>0</v>
      </c>
      <c r="H10" s="77">
        <f>E10</f>
        <v>0</v>
      </c>
      <c r="I10" s="77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51</v>
      </c>
      <c r="C12" s="39"/>
      <c r="D12" s="40"/>
      <c r="E12" s="41"/>
      <c r="F12" s="41"/>
      <c r="G12" s="71">
        <f>SUM(G9:G11)</f>
        <v>167.44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49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34</v>
      </c>
      <c r="C17" s="36"/>
    </row>
    <row r="18" spans="2:9" ht="13.5" customHeight="1">
      <c r="B18" s="62" t="s">
        <v>35</v>
      </c>
      <c r="C18" s="36"/>
      <c r="D18" s="11" t="s">
        <v>25</v>
      </c>
      <c r="E18" s="21">
        <v>3.55</v>
      </c>
      <c r="F18" s="69">
        <v>1</v>
      </c>
      <c r="G18" s="21">
        <f>E18*F18</f>
        <v>3.55</v>
      </c>
      <c r="H18" s="21">
        <f>G18/$F$9</f>
        <v>0.25357142857142856</v>
      </c>
      <c r="I18" s="68"/>
    </row>
    <row r="19" spans="2:9" ht="13.5" customHeight="1">
      <c r="B19" s="36" t="s">
        <v>39</v>
      </c>
      <c r="C19" s="36"/>
      <c r="I19" s="63"/>
    </row>
    <row r="20" spans="2:9" ht="13.5" customHeight="1">
      <c r="B20" s="62" t="s">
        <v>33</v>
      </c>
      <c r="C20" s="36"/>
      <c r="D20" s="11" t="s">
        <v>25</v>
      </c>
      <c r="E20" s="21">
        <v>16.93</v>
      </c>
      <c r="F20" s="22">
        <v>1</v>
      </c>
      <c r="G20" s="21">
        <f aca="true" t="shared" si="0" ref="G20:G26">E20*F20</f>
        <v>16.93</v>
      </c>
      <c r="H20" s="21">
        <f aca="true" t="shared" si="1" ref="H20:H27">G20/$F$9</f>
        <v>1.2092857142857143</v>
      </c>
      <c r="I20" s="68"/>
    </row>
    <row r="21" spans="2:9" ht="13.5" customHeight="1">
      <c r="B21" s="62" t="s">
        <v>31</v>
      </c>
      <c r="C21" s="36"/>
      <c r="D21" s="11" t="s">
        <v>25</v>
      </c>
      <c r="E21" s="21">
        <v>11.63</v>
      </c>
      <c r="F21" s="22">
        <v>1</v>
      </c>
      <c r="G21" s="21">
        <f t="shared" si="0"/>
        <v>11.63</v>
      </c>
      <c r="H21" s="21">
        <f t="shared" si="1"/>
        <v>0.8307142857142857</v>
      </c>
      <c r="I21" s="68"/>
    </row>
    <row r="22" spans="2:9" ht="13.5" customHeight="1">
      <c r="B22" s="62" t="s">
        <v>21</v>
      </c>
      <c r="C22" s="36"/>
      <c r="D22" s="11" t="s">
        <v>25</v>
      </c>
      <c r="E22" s="21">
        <v>7</v>
      </c>
      <c r="F22" s="22">
        <v>1</v>
      </c>
      <c r="G22" s="21">
        <f t="shared" si="0"/>
        <v>7</v>
      </c>
      <c r="H22" s="21">
        <f t="shared" si="1"/>
        <v>0.5</v>
      </c>
      <c r="I22" s="68"/>
    </row>
    <row r="23" spans="2:13" ht="13.5" customHeight="1">
      <c r="B23" s="5" t="s">
        <v>40</v>
      </c>
      <c r="C23" s="36"/>
      <c r="D23" s="11" t="s">
        <v>25</v>
      </c>
      <c r="E23" s="21">
        <v>11.11</v>
      </c>
      <c r="F23" s="22">
        <v>1</v>
      </c>
      <c r="G23" s="21">
        <f t="shared" si="0"/>
        <v>11.11</v>
      </c>
      <c r="H23" s="21">
        <f t="shared" si="1"/>
        <v>0.7935714285714285</v>
      </c>
      <c r="I23" s="68"/>
      <c r="K23" s="72"/>
      <c r="L23" s="73"/>
      <c r="M23" s="74"/>
    </row>
    <row r="24" spans="2:13" ht="13.5" customHeight="1">
      <c r="B24" s="36" t="s">
        <v>22</v>
      </c>
      <c r="C24" s="36"/>
      <c r="D24" s="11" t="s">
        <v>25</v>
      </c>
      <c r="E24" s="21">
        <v>5.18</v>
      </c>
      <c r="F24" s="22">
        <v>1</v>
      </c>
      <c r="G24" s="21">
        <f t="shared" si="0"/>
        <v>5.18</v>
      </c>
      <c r="H24" s="21">
        <f t="shared" si="1"/>
        <v>0.37</v>
      </c>
      <c r="I24" s="68"/>
      <c r="K24" s="72"/>
      <c r="L24" s="73"/>
      <c r="M24" s="74"/>
    </row>
    <row r="25" spans="2:13" ht="13.5" customHeight="1">
      <c r="B25" s="36" t="s">
        <v>23</v>
      </c>
      <c r="C25" s="36"/>
      <c r="D25" s="11" t="s">
        <v>25</v>
      </c>
      <c r="E25" s="21">
        <v>5.32</v>
      </c>
      <c r="F25" s="22">
        <v>1</v>
      </c>
      <c r="G25" s="21">
        <f t="shared" si="0"/>
        <v>5.32</v>
      </c>
      <c r="H25" s="21">
        <f t="shared" si="1"/>
        <v>0.38</v>
      </c>
      <c r="I25" s="68"/>
      <c r="K25" s="73"/>
      <c r="L25" s="73"/>
      <c r="M25" s="73"/>
    </row>
    <row r="26" spans="2:9" ht="13.5" customHeight="1">
      <c r="B26" s="36" t="s">
        <v>24</v>
      </c>
      <c r="C26" s="36"/>
      <c r="D26" s="11" t="s">
        <v>25</v>
      </c>
      <c r="E26" s="21">
        <v>2.91</v>
      </c>
      <c r="F26" s="22">
        <v>1</v>
      </c>
      <c r="G26" s="21">
        <f t="shared" si="0"/>
        <v>2.91</v>
      </c>
      <c r="H26" s="21">
        <f t="shared" si="1"/>
        <v>0.20785714285714288</v>
      </c>
      <c r="I26" s="68"/>
    </row>
    <row r="27" spans="2:9" ht="13.5" customHeight="1">
      <c r="B27" s="36" t="s">
        <v>52</v>
      </c>
      <c r="C27" s="36"/>
      <c r="D27" s="11" t="s">
        <v>25</v>
      </c>
      <c r="E27" s="21">
        <f>SUM(E18:E26)*0.055/2</f>
        <v>1.749825</v>
      </c>
      <c r="F27" s="22">
        <v>1</v>
      </c>
      <c r="G27" s="21">
        <f>SUM(G16:G26)*0.0625/2</f>
        <v>1.9884374999999999</v>
      </c>
      <c r="H27" s="21">
        <f t="shared" si="1"/>
        <v>0.14203125</v>
      </c>
      <c r="I27" s="68"/>
    </row>
    <row r="28" spans="2:9" ht="4.5" customHeight="1">
      <c r="B28" s="24"/>
      <c r="C28" s="24"/>
      <c r="D28" s="25"/>
      <c r="E28" s="23"/>
      <c r="F28" s="25"/>
      <c r="G28" s="23"/>
      <c r="H28" s="23"/>
      <c r="I28" s="23"/>
    </row>
    <row r="29" spans="2:11" ht="13.5" customHeight="1">
      <c r="B29" s="36" t="s">
        <v>5</v>
      </c>
      <c r="C29" s="36"/>
      <c r="D29" s="11"/>
      <c r="F29" s="11"/>
      <c r="G29" s="26">
        <f>SUM(G17:G28)</f>
        <v>65.6184375</v>
      </c>
      <c r="H29" s="26">
        <f>SUM(H17:H28)</f>
        <v>4.6870312499999995</v>
      </c>
      <c r="I29" s="26">
        <f>SUM(I17:I28)</f>
        <v>0</v>
      </c>
      <c r="K29" s="12"/>
    </row>
    <row r="30" spans="2:6" ht="13.5" customHeight="1">
      <c r="B30" s="5" t="s">
        <v>6</v>
      </c>
      <c r="D30" s="11"/>
      <c r="F30" s="11"/>
    </row>
    <row r="31" spans="2:9" ht="13.5" customHeight="1">
      <c r="B31" s="5" t="s">
        <v>36</v>
      </c>
      <c r="D31" s="11" t="s">
        <v>25</v>
      </c>
      <c r="E31" s="80">
        <v>8.67</v>
      </c>
      <c r="F31" s="11">
        <v>1</v>
      </c>
      <c r="G31" s="21">
        <f>E31*F31</f>
        <v>8.67</v>
      </c>
      <c r="H31" s="21">
        <f>G31/$F$9</f>
        <v>0.6192857142857143</v>
      </c>
      <c r="I31" s="68"/>
    </row>
    <row r="32" spans="2:9" ht="13.5" customHeight="1">
      <c r="B32" s="5" t="s">
        <v>37</v>
      </c>
      <c r="D32" s="11" t="s">
        <v>25</v>
      </c>
      <c r="E32" s="80">
        <v>8.55</v>
      </c>
      <c r="F32" s="11">
        <v>1</v>
      </c>
      <c r="G32" s="21">
        <f>E32*F32</f>
        <v>8.55</v>
      </c>
      <c r="H32" s="21">
        <f>G32/$F$9</f>
        <v>0.6107142857142858</v>
      </c>
      <c r="I32" s="68"/>
    </row>
    <row r="33" spans="2:9" ht="13.5" customHeight="1">
      <c r="B33" s="36" t="s">
        <v>24</v>
      </c>
      <c r="C33" s="36"/>
      <c r="D33" s="11" t="s">
        <v>25</v>
      </c>
      <c r="E33" s="81">
        <v>4.82</v>
      </c>
      <c r="F33" s="22">
        <v>1</v>
      </c>
      <c r="G33" s="21">
        <f>E33*F33</f>
        <v>4.82</v>
      </c>
      <c r="H33" s="21">
        <f>G33/$F$9</f>
        <v>0.3442857142857143</v>
      </c>
      <c r="I33" s="68"/>
    </row>
    <row r="34" spans="2:9" ht="13.5" customHeight="1">
      <c r="B34" s="36" t="s">
        <v>41</v>
      </c>
      <c r="C34" s="36"/>
      <c r="D34" s="11" t="s">
        <v>32</v>
      </c>
      <c r="E34" s="79">
        <f>F9*0.4</f>
        <v>5.6000000000000005</v>
      </c>
      <c r="F34" s="22">
        <v>1</v>
      </c>
      <c r="G34" s="21">
        <f>E34*F34</f>
        <v>5.6000000000000005</v>
      </c>
      <c r="H34" s="21">
        <f>G34/$F$9</f>
        <v>0.4</v>
      </c>
      <c r="I34" s="68"/>
    </row>
    <row r="35" spans="2:9" ht="4.5" customHeight="1">
      <c r="B35" s="45"/>
      <c r="C35" s="45"/>
      <c r="D35" s="25"/>
      <c r="E35" s="23"/>
      <c r="F35" s="25"/>
      <c r="G35" s="23"/>
      <c r="H35" s="23"/>
      <c r="I35" s="23"/>
    </row>
    <row r="36" spans="2:11" ht="13.5" customHeight="1" thickBot="1">
      <c r="B36" s="46" t="s">
        <v>7</v>
      </c>
      <c r="C36" s="46"/>
      <c r="D36" s="15"/>
      <c r="E36" s="17"/>
      <c r="F36" s="15"/>
      <c r="G36" s="27">
        <f>SUM(G31:G35)</f>
        <v>27.64</v>
      </c>
      <c r="H36" s="27">
        <f>G36/F9</f>
        <v>1.9742857142857144</v>
      </c>
      <c r="I36" s="27">
        <f>SUM(I33:I35)</f>
        <v>0</v>
      </c>
      <c r="K36" s="12"/>
    </row>
    <row r="37" spans="2:9" ht="13.5" customHeight="1" thickTop="1">
      <c r="B37" s="39" t="s">
        <v>8</v>
      </c>
      <c r="C37" s="39"/>
      <c r="D37" s="40"/>
      <c r="E37" s="41"/>
      <c r="F37" s="40"/>
      <c r="G37" s="43">
        <f>G29+G36</f>
        <v>93.2584375</v>
      </c>
      <c r="H37" s="43">
        <f>G37/F9</f>
        <v>6.661316964285715</v>
      </c>
      <c r="I37" s="43">
        <f>I29+I36</f>
        <v>0</v>
      </c>
    </row>
    <row r="38" spans="2:6" ht="13.5" customHeight="1">
      <c r="B38" s="5" t="s">
        <v>9</v>
      </c>
      <c r="D38" s="11"/>
      <c r="F38" s="11"/>
    </row>
    <row r="39" spans="2:9" ht="13.5" customHeight="1">
      <c r="B39" s="36" t="s">
        <v>26</v>
      </c>
      <c r="C39" s="36"/>
      <c r="D39" s="11" t="s">
        <v>25</v>
      </c>
      <c r="E39" s="21">
        <v>10.1</v>
      </c>
      <c r="F39" s="22">
        <v>1</v>
      </c>
      <c r="G39" s="21">
        <f>E39/F39</f>
        <v>10.1</v>
      </c>
      <c r="H39" s="21">
        <f>G39/$F$9</f>
        <v>0.7214285714285714</v>
      </c>
      <c r="I39" s="68"/>
    </row>
    <row r="40" spans="2:9" ht="13.5" customHeight="1">
      <c r="B40" s="36" t="s">
        <v>38</v>
      </c>
      <c r="C40" s="36"/>
      <c r="D40" s="11" t="s">
        <v>25</v>
      </c>
      <c r="E40" s="21">
        <v>33.08</v>
      </c>
      <c r="F40" s="22">
        <v>1</v>
      </c>
      <c r="G40" s="21">
        <f>E40/F40</f>
        <v>33.08</v>
      </c>
      <c r="H40" s="21">
        <f>G40/$F$9</f>
        <v>2.3628571428571425</v>
      </c>
      <c r="I40" s="68"/>
    </row>
    <row r="41" spans="2:9" ht="13.5" customHeight="1">
      <c r="B41" s="36" t="s">
        <v>27</v>
      </c>
      <c r="C41" s="36"/>
      <c r="D41" s="11" t="s">
        <v>25</v>
      </c>
      <c r="E41" s="21">
        <v>3.82</v>
      </c>
      <c r="F41" s="22">
        <v>1</v>
      </c>
      <c r="G41" s="21">
        <f>E41/F41</f>
        <v>3.82</v>
      </c>
      <c r="H41" s="21">
        <f>G41/$F$9</f>
        <v>0.27285714285714285</v>
      </c>
      <c r="I41" s="68"/>
    </row>
    <row r="42" spans="2:9" ht="4.5" customHeight="1">
      <c r="B42" s="45"/>
      <c r="C42" s="45"/>
      <c r="D42" s="25"/>
      <c r="E42" s="23"/>
      <c r="F42" s="23"/>
      <c r="G42" s="23"/>
      <c r="H42" s="23"/>
      <c r="I42" s="23"/>
    </row>
    <row r="43" spans="2:9" ht="13.5" customHeight="1" thickBot="1">
      <c r="B43" s="47" t="s">
        <v>10</v>
      </c>
      <c r="C43" s="47"/>
      <c r="D43" s="28"/>
      <c r="E43" s="29"/>
      <c r="F43" s="29"/>
      <c r="G43" s="30">
        <f>SUM(G39:G42)</f>
        <v>47</v>
      </c>
      <c r="H43" s="30">
        <f>G43/F9</f>
        <v>3.357142857142857</v>
      </c>
      <c r="I43" s="30">
        <f>SUM(I39:I42)</f>
        <v>0</v>
      </c>
    </row>
    <row r="44" spans="2:9" ht="15.75" customHeight="1" thickBot="1" thickTop="1">
      <c r="B44" s="31" t="s">
        <v>28</v>
      </c>
      <c r="C44" s="31"/>
      <c r="D44" s="32"/>
      <c r="E44" s="31"/>
      <c r="F44" s="31"/>
      <c r="G44" s="33">
        <f>G37+G43</f>
        <v>140.2584375</v>
      </c>
      <c r="H44" s="33">
        <f>G44/F9</f>
        <v>10.018459821428573</v>
      </c>
      <c r="I44" s="33">
        <f>I37+I43</f>
        <v>0</v>
      </c>
    </row>
    <row r="45" spans="2:9" ht="15.75" customHeight="1" thickBot="1" thickTop="1">
      <c r="B45" s="31" t="s">
        <v>11</v>
      </c>
      <c r="C45" s="31"/>
      <c r="D45" s="32"/>
      <c r="E45" s="31"/>
      <c r="F45" s="31"/>
      <c r="G45" s="33">
        <f>G12-G44</f>
        <v>27.181562499999984</v>
      </c>
      <c r="H45" s="33">
        <f>G45/F9</f>
        <v>1.9415401785714275</v>
      </c>
      <c r="I45" s="33">
        <f>I12-I44</f>
        <v>0</v>
      </c>
    </row>
    <row r="46" spans="2:4" ht="13.5" customHeight="1" thickTop="1">
      <c r="B46" s="5" t="s">
        <v>12</v>
      </c>
      <c r="D46" s="11"/>
    </row>
    <row r="47" spans="2:9" ht="13.5" customHeight="1">
      <c r="B47" s="36" t="s">
        <v>53</v>
      </c>
      <c r="C47" s="36"/>
      <c r="D47" s="11"/>
      <c r="G47" s="21">
        <v>46.62</v>
      </c>
      <c r="H47" s="21">
        <f>G47/$F$9</f>
        <v>3.3299999999999996</v>
      </c>
      <c r="I47" s="68"/>
    </row>
    <row r="48" spans="2:9" ht="4.5" customHeight="1" thickBot="1">
      <c r="B48" s="14"/>
      <c r="C48" s="14"/>
      <c r="D48" s="15"/>
      <c r="E48" s="17"/>
      <c r="F48" s="17"/>
      <c r="G48" s="34"/>
      <c r="H48" s="35"/>
      <c r="I48" s="17"/>
    </row>
    <row r="49" spans="2:9" ht="15" customHeight="1" thickTop="1">
      <c r="B49" s="41" t="s">
        <v>13</v>
      </c>
      <c r="C49" s="41"/>
      <c r="D49" s="40"/>
      <c r="E49" s="41"/>
      <c r="F49" s="41"/>
      <c r="G49" s="43">
        <f>G45-G47</f>
        <v>-19.438437500000013</v>
      </c>
      <c r="H49" s="43">
        <f>G49/$F$9</f>
        <v>-1.3884598214285724</v>
      </c>
      <c r="I49" s="43">
        <f>I45-I47</f>
        <v>0</v>
      </c>
    </row>
    <row r="50" spans="2:9" ht="12.75" customHeight="1">
      <c r="B50" s="5" t="s">
        <v>46</v>
      </c>
      <c r="C50" s="41"/>
      <c r="D50" s="40"/>
      <c r="E50" s="41"/>
      <c r="F50" s="41"/>
      <c r="G50" s="43"/>
      <c r="H50" s="43"/>
      <c r="I50" s="43"/>
    </row>
    <row r="51" spans="2:9" ht="12.75" customHeight="1">
      <c r="B51" s="5" t="s">
        <v>54</v>
      </c>
      <c r="C51" s="41"/>
      <c r="D51" s="40"/>
      <c r="E51" s="41"/>
      <c r="F51" s="41"/>
      <c r="G51" s="43"/>
      <c r="H51" s="43"/>
      <c r="I51" s="43"/>
    </row>
    <row r="52" ht="12.75" customHeight="1">
      <c r="B52" s="5" t="s">
        <v>42</v>
      </c>
    </row>
    <row r="53" ht="4.5" customHeight="1"/>
    <row r="54" spans="2:9" ht="15" customHeight="1">
      <c r="B54" s="7" t="s">
        <v>14</v>
      </c>
      <c r="C54" s="7"/>
      <c r="D54" s="20"/>
      <c r="E54" s="20"/>
      <c r="F54" s="20"/>
      <c r="G54" s="20"/>
      <c r="H54" s="20"/>
      <c r="I54" s="20"/>
    </row>
    <row r="55" spans="3:9" ht="12.75" customHeight="1">
      <c r="C55" s="49"/>
      <c r="D55" s="49"/>
      <c r="E55" s="82" t="s">
        <v>47</v>
      </c>
      <c r="F55" s="82"/>
      <c r="G55" s="82"/>
      <c r="H55" s="82"/>
      <c r="I55" s="82"/>
    </row>
    <row r="56" spans="3:9" ht="12.75" customHeight="1">
      <c r="C56" s="49"/>
      <c r="D56" s="49"/>
      <c r="E56" s="48">
        <v>-0.25</v>
      </c>
      <c r="F56" s="48">
        <v>-0.1</v>
      </c>
      <c r="G56" s="49"/>
      <c r="H56" s="48">
        <v>0.1</v>
      </c>
      <c r="I56" s="48">
        <v>0.25</v>
      </c>
    </row>
    <row r="57" spans="3:9" ht="12.75" customHeight="1">
      <c r="C57" s="82" t="s">
        <v>15</v>
      </c>
      <c r="D57" s="82"/>
      <c r="E57" s="37">
        <f>G57*0.75</f>
        <v>8.97</v>
      </c>
      <c r="F57" s="37">
        <f>G57*0.9</f>
        <v>10.764000000000001</v>
      </c>
      <c r="G57" s="37">
        <f>E9</f>
        <v>11.96</v>
      </c>
      <c r="H57" s="37">
        <f>G57*1.1</f>
        <v>13.156000000000002</v>
      </c>
      <c r="I57" s="37">
        <f>G57*1.25</f>
        <v>14.950000000000001</v>
      </c>
    </row>
    <row r="58" spans="3:9" ht="12.75" customHeight="1">
      <c r="C58" s="59">
        <v>-0.25</v>
      </c>
      <c r="D58" s="44">
        <f>D60*0.75</f>
        <v>10.5</v>
      </c>
      <c r="E58" s="50">
        <f>(E$57*$D58)-$G$44</f>
        <v>-46.07343750000001</v>
      </c>
      <c r="F58" s="51">
        <f aca="true" t="shared" si="2" ref="F58:I62">(F$57*$D58)-$G$44</f>
        <v>-27.236437500000008</v>
      </c>
      <c r="G58" s="51">
        <f t="shared" si="2"/>
        <v>-14.678437500000001</v>
      </c>
      <c r="H58" s="51">
        <f t="shared" si="2"/>
        <v>-2.12043749999998</v>
      </c>
      <c r="I58" s="52">
        <f t="shared" si="2"/>
        <v>16.71656250000001</v>
      </c>
    </row>
    <row r="59" spans="3:9" ht="12.75" customHeight="1">
      <c r="C59" s="59">
        <v>-0.1</v>
      </c>
      <c r="D59" s="44">
        <f>D60*0.9</f>
        <v>12.6</v>
      </c>
      <c r="E59" s="53">
        <f>(E$57*$D59)-$G$44</f>
        <v>-27.236437500000008</v>
      </c>
      <c r="F59" s="54">
        <f t="shared" si="2"/>
        <v>-4.632037499999996</v>
      </c>
      <c r="G59" s="54">
        <f t="shared" si="2"/>
        <v>10.437562499999984</v>
      </c>
      <c r="H59" s="54">
        <f t="shared" si="2"/>
        <v>25.50716250000002</v>
      </c>
      <c r="I59" s="55">
        <f t="shared" si="2"/>
        <v>48.11156249999999</v>
      </c>
    </row>
    <row r="60" spans="3:9" ht="12.75" customHeight="1">
      <c r="C60" s="60" t="s">
        <v>48</v>
      </c>
      <c r="D60" s="44">
        <f>F9</f>
        <v>14</v>
      </c>
      <c r="E60" s="53">
        <f>(E$57*$D60)-$G$44</f>
        <v>-14.678437500000001</v>
      </c>
      <c r="F60" s="54">
        <f t="shared" si="2"/>
        <v>10.437562500000013</v>
      </c>
      <c r="G60" s="54">
        <f t="shared" si="2"/>
        <v>27.181562499999984</v>
      </c>
      <c r="H60" s="54">
        <f t="shared" si="2"/>
        <v>43.92556250000001</v>
      </c>
      <c r="I60" s="55">
        <f t="shared" si="2"/>
        <v>69.0415625</v>
      </c>
    </row>
    <row r="61" spans="3:9" ht="12.75" customHeight="1">
      <c r="C61" s="59">
        <v>0.1</v>
      </c>
      <c r="D61" s="44">
        <f>D60*1.1</f>
        <v>15.400000000000002</v>
      </c>
      <c r="E61" s="53">
        <f>(E$57*$D61)-$G$44</f>
        <v>-2.12043749999998</v>
      </c>
      <c r="F61" s="54">
        <f t="shared" si="2"/>
        <v>25.50716250000002</v>
      </c>
      <c r="G61" s="54">
        <f t="shared" si="2"/>
        <v>43.92556250000001</v>
      </c>
      <c r="H61" s="54">
        <f t="shared" si="2"/>
        <v>62.34396250000006</v>
      </c>
      <c r="I61" s="55">
        <f t="shared" si="2"/>
        <v>89.97156250000003</v>
      </c>
    </row>
    <row r="62" spans="3:9" ht="12.75" customHeight="1">
      <c r="C62" s="59">
        <v>0.25</v>
      </c>
      <c r="D62" s="44">
        <f>D60*1.25</f>
        <v>17.5</v>
      </c>
      <c r="E62" s="56">
        <f>(E$57*$D62)-$G$44</f>
        <v>16.71656250000001</v>
      </c>
      <c r="F62" s="57">
        <f t="shared" si="2"/>
        <v>48.11156250000002</v>
      </c>
      <c r="G62" s="57">
        <f t="shared" si="2"/>
        <v>69.0415625</v>
      </c>
      <c r="H62" s="57">
        <f t="shared" si="2"/>
        <v>89.97156250000003</v>
      </c>
      <c r="I62" s="58">
        <f t="shared" si="2"/>
        <v>121.36656249999999</v>
      </c>
    </row>
  </sheetData>
  <sheetProtection sheet="1"/>
  <mergeCells count="3">
    <mergeCell ref="E55:I55"/>
    <mergeCell ref="C57:D57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2021-03-03T15:42:17Z</dcterms:modified>
  <cp:category/>
  <cp:version/>
  <cp:contentType/>
  <cp:contentStatus/>
</cp:coreProperties>
</file>